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na\Documents\Network Solutions\SedOres Site\Manganese\data\S America\"/>
    </mc:Choice>
  </mc:AlternateContent>
  <xr:revisionPtr revIDLastSave="0" documentId="13_ncr:1_{EDC16515-F12D-4781-BBB2-131553B448B9}" xr6:coauthVersionLast="45" xr6:coauthVersionMax="45" xr10:uidLastSave="{00000000-0000-0000-0000-000000000000}"/>
  <bookViews>
    <workbookView xWindow="-108" yWindow="-108" windowWidth="21456" windowHeight="13176" activeTab="3" xr2:uid="{979EA062-ACAA-48F0-8195-6EF2F74E35E4}"/>
  </bookViews>
  <sheets>
    <sheet name="Ce anomaly" sheetId="2" r:id="rId1"/>
    <sheet name="Eu anomaly" sheetId="3" r:id="rId2"/>
    <sheet name="C-isotopes" sheetId="4" r:id="rId3"/>
    <sheet name="Sheet1" sheetId="1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H2" i="1"/>
  <c r="H1" i="1"/>
  <c r="BL7" i="1" l="1"/>
  <c r="BK7" i="1"/>
  <c r="BJ7" i="1"/>
  <c r="BI7" i="1"/>
  <c r="BH7" i="1"/>
  <c r="BG7" i="1"/>
  <c r="BF7" i="1"/>
  <c r="BE7" i="1"/>
  <c r="BC7" i="1"/>
  <c r="BB7" i="1"/>
  <c r="BA7" i="1"/>
  <c r="AZ7" i="1"/>
  <c r="AY7" i="1"/>
  <c r="AX7" i="1"/>
  <c r="D7" i="1"/>
  <c r="CU7" i="1"/>
  <c r="CQ7" i="1"/>
  <c r="CL7" i="1"/>
  <c r="CK7" i="1"/>
  <c r="CI7" i="1"/>
  <c r="CH7" i="1"/>
  <c r="CA34" i="1" l="1"/>
  <c r="BZ34" i="1"/>
  <c r="BY34" i="1"/>
  <c r="BX34" i="1"/>
  <c r="BW34" i="1"/>
  <c r="BV34" i="1"/>
  <c r="BU34" i="1"/>
  <c r="BT34" i="1"/>
  <c r="BR34" i="1"/>
  <c r="BQ34" i="1"/>
  <c r="BP34" i="1"/>
  <c r="BO34" i="1"/>
  <c r="BN34" i="1"/>
  <c r="CD34" i="1" s="1"/>
  <c r="BD34" i="1"/>
  <c r="BS34" i="1" s="1"/>
  <c r="O34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CD33" i="1" s="1"/>
  <c r="BD33" i="1"/>
  <c r="O33" i="1"/>
  <c r="CA32" i="1"/>
  <c r="BZ32" i="1"/>
  <c r="BY32" i="1"/>
  <c r="BX32" i="1"/>
  <c r="BW32" i="1"/>
  <c r="BV32" i="1"/>
  <c r="BU32" i="1"/>
  <c r="BT32" i="1"/>
  <c r="BR32" i="1"/>
  <c r="BQ32" i="1"/>
  <c r="BP32" i="1"/>
  <c r="BO32" i="1"/>
  <c r="BN32" i="1"/>
  <c r="BD32" i="1"/>
  <c r="BS32" i="1" s="1"/>
  <c r="O32" i="1"/>
  <c r="CA31" i="1"/>
  <c r="BZ31" i="1"/>
  <c r="BY31" i="1"/>
  <c r="BX31" i="1"/>
  <c r="BW31" i="1"/>
  <c r="BV31" i="1"/>
  <c r="BU31" i="1"/>
  <c r="BT31" i="1"/>
  <c r="BR31" i="1"/>
  <c r="BQ31" i="1"/>
  <c r="BP31" i="1"/>
  <c r="BO31" i="1"/>
  <c r="BN31" i="1"/>
  <c r="BD31" i="1"/>
  <c r="BS31" i="1" s="1"/>
  <c r="CC31" i="1" s="1"/>
  <c r="O31" i="1"/>
  <c r="CA30" i="1"/>
  <c r="BZ30" i="1"/>
  <c r="BY30" i="1"/>
  <c r="BX30" i="1"/>
  <c r="BW30" i="1"/>
  <c r="BV30" i="1"/>
  <c r="BU30" i="1"/>
  <c r="BT30" i="1"/>
  <c r="BR30" i="1"/>
  <c r="BQ30" i="1"/>
  <c r="BP30" i="1"/>
  <c r="BO30" i="1"/>
  <c r="BN30" i="1"/>
  <c r="BD30" i="1"/>
  <c r="BS30" i="1" s="1"/>
  <c r="O30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D29" i="1"/>
  <c r="O29" i="1"/>
  <c r="CA28" i="1"/>
  <c r="BZ28" i="1"/>
  <c r="BY28" i="1"/>
  <c r="BX28" i="1"/>
  <c r="BW28" i="1"/>
  <c r="BV28" i="1"/>
  <c r="BU28" i="1"/>
  <c r="BT28" i="1"/>
  <c r="BR28" i="1"/>
  <c r="BQ28" i="1"/>
  <c r="BP28" i="1"/>
  <c r="BO28" i="1"/>
  <c r="BN28" i="1"/>
  <c r="BD28" i="1"/>
  <c r="BS28" i="1" s="1"/>
  <c r="O28" i="1"/>
  <c r="CA27" i="1"/>
  <c r="BZ27" i="1"/>
  <c r="BY27" i="1"/>
  <c r="BX27" i="1"/>
  <c r="BW27" i="1"/>
  <c r="BV27" i="1"/>
  <c r="BU27" i="1"/>
  <c r="BT27" i="1"/>
  <c r="BS27" i="1"/>
  <c r="CC27" i="1" s="1"/>
  <c r="BR27" i="1"/>
  <c r="BQ27" i="1"/>
  <c r="BP27" i="1"/>
  <c r="BO27" i="1"/>
  <c r="BN27" i="1"/>
  <c r="BD27" i="1"/>
  <c r="O27" i="1"/>
  <c r="CA26" i="1"/>
  <c r="BZ26" i="1"/>
  <c r="BY26" i="1"/>
  <c r="BX26" i="1"/>
  <c r="BW26" i="1"/>
  <c r="BV26" i="1"/>
  <c r="BU26" i="1"/>
  <c r="BT26" i="1"/>
  <c r="BR26" i="1"/>
  <c r="BQ26" i="1"/>
  <c r="BP26" i="1"/>
  <c r="BO26" i="1"/>
  <c r="BN26" i="1"/>
  <c r="BD26" i="1"/>
  <c r="BS26" i="1" s="1"/>
  <c r="O26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D25" i="1"/>
  <c r="O25" i="1"/>
  <c r="CA24" i="1"/>
  <c r="BZ24" i="1"/>
  <c r="BY24" i="1"/>
  <c r="BX24" i="1"/>
  <c r="BW24" i="1"/>
  <c r="BV24" i="1"/>
  <c r="BU24" i="1"/>
  <c r="BT24" i="1"/>
  <c r="BR24" i="1"/>
  <c r="BQ24" i="1"/>
  <c r="BP24" i="1"/>
  <c r="BO24" i="1"/>
  <c r="BN24" i="1"/>
  <c r="BD24" i="1"/>
  <c r="BS24" i="1" s="1"/>
  <c r="O24" i="1"/>
  <c r="CA23" i="1"/>
  <c r="BZ23" i="1"/>
  <c r="BY23" i="1"/>
  <c r="BX23" i="1"/>
  <c r="BW23" i="1"/>
  <c r="BV23" i="1"/>
  <c r="BU23" i="1"/>
  <c r="BT23" i="1"/>
  <c r="BR23" i="1"/>
  <c r="BQ23" i="1"/>
  <c r="BP23" i="1"/>
  <c r="BO23" i="1"/>
  <c r="BN23" i="1"/>
  <c r="CD23" i="1" s="1"/>
  <c r="BD23" i="1"/>
  <c r="BS23" i="1" s="1"/>
  <c r="CC23" i="1" s="1"/>
  <c r="O23" i="1"/>
  <c r="CA22" i="1"/>
  <c r="BZ22" i="1"/>
  <c r="BY22" i="1"/>
  <c r="BX22" i="1"/>
  <c r="BW22" i="1"/>
  <c r="BV22" i="1"/>
  <c r="BU22" i="1"/>
  <c r="BT22" i="1"/>
  <c r="BR22" i="1"/>
  <c r="BQ22" i="1"/>
  <c r="BP22" i="1"/>
  <c r="BO22" i="1"/>
  <c r="BN22" i="1"/>
  <c r="CD22" i="1" s="1"/>
  <c r="BD22" i="1"/>
  <c r="BS22" i="1" s="1"/>
  <c r="CC22" i="1" s="1"/>
  <c r="O22" i="1"/>
  <c r="CA19" i="1"/>
  <c r="BZ19" i="1"/>
  <c r="BY19" i="1"/>
  <c r="BX19" i="1"/>
  <c r="BW19" i="1"/>
  <c r="BV19" i="1"/>
  <c r="BU19" i="1"/>
  <c r="BT19" i="1"/>
  <c r="BR19" i="1"/>
  <c r="BQ19" i="1"/>
  <c r="BP19" i="1"/>
  <c r="BO19" i="1"/>
  <c r="BN19" i="1"/>
  <c r="CD19" i="1" s="1"/>
  <c r="BD19" i="1"/>
  <c r="BS19" i="1" s="1"/>
  <c r="O19" i="1"/>
  <c r="CA18" i="1"/>
  <c r="BZ18" i="1"/>
  <c r="BY18" i="1"/>
  <c r="BX18" i="1"/>
  <c r="BW18" i="1"/>
  <c r="BV18" i="1"/>
  <c r="BU18" i="1"/>
  <c r="BT18" i="1"/>
  <c r="BR18" i="1"/>
  <c r="BQ18" i="1"/>
  <c r="BP18" i="1"/>
  <c r="BO18" i="1"/>
  <c r="CB18" i="1" s="1"/>
  <c r="BN18" i="1"/>
  <c r="CD18" i="1" s="1"/>
  <c r="BD18" i="1"/>
  <c r="BS18" i="1" s="1"/>
  <c r="O18" i="1"/>
  <c r="CA17" i="1"/>
  <c r="BZ17" i="1"/>
  <c r="BY17" i="1"/>
  <c r="BX17" i="1"/>
  <c r="BW17" i="1"/>
  <c r="BV17" i="1"/>
  <c r="BU17" i="1"/>
  <c r="BT17" i="1"/>
  <c r="BR17" i="1"/>
  <c r="BQ17" i="1"/>
  <c r="BP17" i="1"/>
  <c r="BO17" i="1"/>
  <c r="BN17" i="1"/>
  <c r="BD17" i="1"/>
  <c r="BS17" i="1" s="1"/>
  <c r="O17" i="1"/>
  <c r="CA15" i="1"/>
  <c r="BZ15" i="1"/>
  <c r="BY15" i="1"/>
  <c r="BX15" i="1"/>
  <c r="BW15" i="1"/>
  <c r="BV15" i="1"/>
  <c r="BU15" i="1"/>
  <c r="BT15" i="1"/>
  <c r="BR15" i="1"/>
  <c r="BQ15" i="1"/>
  <c r="BP15" i="1"/>
  <c r="BO15" i="1"/>
  <c r="BN15" i="1"/>
  <c r="BD15" i="1"/>
  <c r="BS15" i="1" s="1"/>
  <c r="O15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D14" i="1"/>
  <c r="O14" i="1"/>
  <c r="CA13" i="1"/>
  <c r="BZ13" i="1"/>
  <c r="BY13" i="1"/>
  <c r="BX13" i="1"/>
  <c r="BW13" i="1"/>
  <c r="BV13" i="1"/>
  <c r="BU13" i="1"/>
  <c r="BT13" i="1"/>
  <c r="BR13" i="1"/>
  <c r="BQ13" i="1"/>
  <c r="BP13" i="1"/>
  <c r="BO13" i="1"/>
  <c r="BN13" i="1"/>
  <c r="BD13" i="1"/>
  <c r="O13" i="1"/>
  <c r="AV7" i="1"/>
  <c r="AU7" i="1"/>
  <c r="AT7" i="1"/>
  <c r="AS7" i="1"/>
  <c r="AR7" i="1"/>
  <c r="AP7" i="1"/>
  <c r="AN7" i="1"/>
  <c r="AM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N7" i="1"/>
  <c r="M7" i="1"/>
  <c r="L7" i="1"/>
  <c r="K7" i="1"/>
  <c r="J7" i="1"/>
  <c r="I7" i="1"/>
  <c r="H7" i="1"/>
  <c r="G7" i="1"/>
  <c r="F7" i="1"/>
  <c r="E7" i="1"/>
  <c r="CB24" i="1" l="1"/>
  <c r="BQ7" i="1"/>
  <c r="BZ7" i="1"/>
  <c r="CC19" i="1"/>
  <c r="CB23" i="1"/>
  <c r="BT7" i="1"/>
  <c r="CC17" i="1"/>
  <c r="CD17" i="1"/>
  <c r="CD15" i="1"/>
  <c r="CB17" i="1"/>
  <c r="CC18" i="1"/>
  <c r="CC24" i="1"/>
  <c r="CD25" i="1"/>
  <c r="CD26" i="1"/>
  <c r="CB27" i="1"/>
  <c r="CB28" i="1"/>
  <c r="BR7" i="1"/>
  <c r="CA7" i="1"/>
  <c r="CC14" i="1"/>
  <c r="CD24" i="1"/>
  <c r="CB25" i="1"/>
  <c r="CB26" i="1"/>
  <c r="CC33" i="1"/>
  <c r="BU7" i="1"/>
  <c r="CC15" i="1"/>
  <c r="CB19" i="1"/>
  <c r="CB22" i="1"/>
  <c r="CC29" i="1"/>
  <c r="CC34" i="1"/>
  <c r="BV7" i="1"/>
  <c r="CC32" i="1"/>
  <c r="O7" i="1"/>
  <c r="CD13" i="1"/>
  <c r="BN7" i="1"/>
  <c r="BW7" i="1"/>
  <c r="CB14" i="1"/>
  <c r="CB15" i="1"/>
  <c r="CC25" i="1"/>
  <c r="CC30" i="1"/>
  <c r="CD31" i="1"/>
  <c r="CD32" i="1"/>
  <c r="CB33" i="1"/>
  <c r="CB34" i="1"/>
  <c r="BO7" i="1"/>
  <c r="BX7" i="1"/>
  <c r="CC28" i="1"/>
  <c r="CD29" i="1"/>
  <c r="CD30" i="1"/>
  <c r="CB31" i="1"/>
  <c r="CB32" i="1"/>
  <c r="BD7" i="1"/>
  <c r="CD14" i="1"/>
  <c r="BP7" i="1"/>
  <c r="BY7" i="1"/>
  <c r="CC26" i="1"/>
  <c r="CD27" i="1"/>
  <c r="CD28" i="1"/>
  <c r="CB29" i="1"/>
  <c r="CB30" i="1"/>
  <c r="BS13" i="1"/>
  <c r="BS7" i="1" s="1"/>
  <c r="CB13" i="1"/>
  <c r="CB7" i="1" s="1"/>
  <c r="CD7" i="1" l="1"/>
  <c r="CC13" i="1"/>
  <c r="CC7" i="1" s="1"/>
</calcChain>
</file>

<file path=xl/sharedStrings.xml><?xml version="1.0" encoding="utf-8"?>
<sst xmlns="http://schemas.openxmlformats.org/spreadsheetml/2006/main" count="205" uniqueCount="155">
  <si>
    <t>Morro da Mina</t>
  </si>
  <si>
    <t>Location</t>
  </si>
  <si>
    <t>Age, Ma</t>
  </si>
  <si>
    <t>Age, Name</t>
  </si>
  <si>
    <t>Size, MT</t>
  </si>
  <si>
    <t>Brazil</t>
  </si>
  <si>
    <t>2070-1860</t>
  </si>
  <si>
    <t>Paleoproterozoic</t>
  </si>
  <si>
    <t>Ba</t>
  </si>
  <si>
    <t>corrected</t>
  </si>
  <si>
    <t>chondrite values from Taylor &amp; McLennan table A2</t>
  </si>
  <si>
    <t>cct</t>
  </si>
  <si>
    <t>rhod</t>
  </si>
  <si>
    <t>Major Elements, oxide percent</t>
  </si>
  <si>
    <t>Trace elements, standard group, ppm</t>
  </si>
  <si>
    <t>Trace elements, others</t>
  </si>
  <si>
    <t>Rare-earth elements, ppm</t>
  </si>
  <si>
    <t>Rare-earth elements, normalized</t>
  </si>
  <si>
    <t>Sample Name</t>
  </si>
  <si>
    <t>MnO</t>
  </si>
  <si>
    <t>Fe3O3</t>
  </si>
  <si>
    <t>SiO2</t>
  </si>
  <si>
    <t>AI203</t>
  </si>
  <si>
    <t>CaO</t>
  </si>
  <si>
    <t>MgO</t>
  </si>
  <si>
    <t>K2O</t>
  </si>
  <si>
    <t>Na2O</t>
  </si>
  <si>
    <t>TiO2</t>
  </si>
  <si>
    <t>P205</t>
  </si>
  <si>
    <t>LOI</t>
  </si>
  <si>
    <t>Sum</t>
  </si>
  <si>
    <t>As</t>
  </si>
  <si>
    <t>Cd</t>
  </si>
  <si>
    <t>Co</t>
  </si>
  <si>
    <t>Cr</t>
  </si>
  <si>
    <t>Cu</t>
  </si>
  <si>
    <t>Mo</t>
  </si>
  <si>
    <t>Nb</t>
  </si>
  <si>
    <t>Ni</t>
  </si>
  <si>
    <t>Pb</t>
  </si>
  <si>
    <t>Rb</t>
  </si>
  <si>
    <t>Sc</t>
  </si>
  <si>
    <t>Sr</t>
  </si>
  <si>
    <t>Th</t>
  </si>
  <si>
    <t>U</t>
  </si>
  <si>
    <t>V</t>
  </si>
  <si>
    <t>Y</t>
  </si>
  <si>
    <t>Zn</t>
  </si>
  <si>
    <t>Zr</t>
  </si>
  <si>
    <t>Ag</t>
  </si>
  <si>
    <t>Be</t>
  </si>
  <si>
    <t xml:space="preserve">Bi                  </t>
  </si>
  <si>
    <t>Br</t>
  </si>
  <si>
    <t xml:space="preserve">Cs                  </t>
  </si>
  <si>
    <t xml:space="preserve">Ga                  </t>
  </si>
  <si>
    <t>Ge</t>
  </si>
  <si>
    <t>Hf</t>
  </si>
  <si>
    <t>In</t>
  </si>
  <si>
    <t xml:space="preserve">Sb                  </t>
  </si>
  <si>
    <t xml:space="preserve">Se                  </t>
  </si>
  <si>
    <t xml:space="preserve">Sn                  </t>
  </si>
  <si>
    <t xml:space="preserve">Ta                  </t>
  </si>
  <si>
    <t xml:space="preserve">Te                  </t>
  </si>
  <si>
    <t xml:space="preserve">Tl                  </t>
  </si>
  <si>
    <t>La</t>
  </si>
  <si>
    <t>Ce</t>
  </si>
  <si>
    <t>Pr</t>
  </si>
  <si>
    <t>Nd</t>
  </si>
  <si>
    <t>Sm</t>
  </si>
  <si>
    <t>Eu</t>
  </si>
  <si>
    <t>Eu corrected</t>
  </si>
  <si>
    <t>Gd</t>
  </si>
  <si>
    <t>Tb</t>
  </si>
  <si>
    <t xml:space="preserve">Dy </t>
  </si>
  <si>
    <t xml:space="preserve">Ho </t>
  </si>
  <si>
    <t xml:space="preserve">Er </t>
  </si>
  <si>
    <t xml:space="preserve">Tm </t>
  </si>
  <si>
    <t>Yb</t>
  </si>
  <si>
    <t>Lu</t>
  </si>
  <si>
    <t>LaN</t>
  </si>
  <si>
    <t>CeN</t>
  </si>
  <si>
    <t>PrN</t>
  </si>
  <si>
    <t>NdN</t>
  </si>
  <si>
    <t>SmN</t>
  </si>
  <si>
    <t>EuN</t>
  </si>
  <si>
    <t>GdN</t>
  </si>
  <si>
    <t>TbN</t>
  </si>
  <si>
    <t>DyN</t>
  </si>
  <si>
    <t>HoN</t>
  </si>
  <si>
    <t>ErN</t>
  </si>
  <si>
    <t xml:space="preserve">TmN </t>
  </si>
  <si>
    <t>YbN</t>
  </si>
  <si>
    <t>LuN</t>
  </si>
  <si>
    <t>Ce/Ce*</t>
  </si>
  <si>
    <t>Eu/Eu*</t>
  </si>
  <si>
    <t>LaN/YbN</t>
  </si>
  <si>
    <t>Ce/Ce* @Alo</t>
  </si>
  <si>
    <t>Eu/Eu* @Alo</t>
  </si>
  <si>
    <t>LaN/YbN@Al=0</t>
  </si>
  <si>
    <r>
      <t>% C</t>
    </r>
    <r>
      <rPr>
        <vertAlign val="subscript"/>
        <sz val="11"/>
        <rFont val="Calibri"/>
        <family val="2"/>
        <scheme val="minor"/>
      </rPr>
      <t>carb</t>
    </r>
  </si>
  <si>
    <r>
      <t>% 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</si>
  <si>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</si>
  <si>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</si>
  <si>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</si>
  <si>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smow</t>
    </r>
  </si>
  <si>
    <r>
      <t>% S</t>
    </r>
    <r>
      <rPr>
        <vertAlign val="subscript"/>
        <sz val="11"/>
        <rFont val="Calibri"/>
        <family val="2"/>
        <scheme val="minor"/>
      </rPr>
      <t>total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</si>
  <si>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pyrite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</si>
  <si>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barite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</si>
  <si>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gypsum</t>
    </r>
  </si>
  <si>
    <r>
      <t>δ</t>
    </r>
    <r>
      <rPr>
        <vertAlign val="superscript"/>
        <sz val="9"/>
        <rFont val="Calibri"/>
        <family val="2"/>
        <scheme val="minor"/>
      </rPr>
      <t>98</t>
    </r>
    <r>
      <rPr>
        <sz val="9"/>
        <rFont val="Calibri"/>
        <family val="2"/>
        <scheme val="minor"/>
      </rPr>
      <t>Mo</t>
    </r>
  </si>
  <si>
    <t>MM-10</t>
  </si>
  <si>
    <t>Queluzite</t>
  </si>
  <si>
    <t>MM-12</t>
  </si>
  <si>
    <t>MM-9</t>
  </si>
  <si>
    <t>MM-14</t>
  </si>
  <si>
    <t>MM-26</t>
  </si>
  <si>
    <t>MM-11</t>
  </si>
  <si>
    <t>MM-25</t>
  </si>
  <si>
    <t>MM-27</t>
  </si>
  <si>
    <t>MM-15</t>
  </si>
  <si>
    <t>MM-16</t>
  </si>
  <si>
    <t>MM-22</t>
  </si>
  <si>
    <t>Mn-rich graphitic schist</t>
  </si>
  <si>
    <t>MM-23c</t>
  </si>
  <si>
    <t>MM-24b</t>
  </si>
  <si>
    <t>MM-24a</t>
  </si>
  <si>
    <t>MM-23a</t>
  </si>
  <si>
    <t>Graphitic schist</t>
  </si>
  <si>
    <t>MM-21</t>
  </si>
  <si>
    <t>MM-23b</t>
  </si>
  <si>
    <t>MM-20</t>
  </si>
  <si>
    <t>MM-28</t>
  </si>
  <si>
    <t>Herz, N., and Banerjee, S., 1973, Amphibolites of the Lafaiete, Minas Gerais, and the Serro do Navio manganese deposits, Brazil:  Economic Geology, v. 68, p. 1289-1296.</t>
  </si>
  <si>
    <t>Leverett, P., Williams, P.A., and Hibbs, D.E., 2008, Ca-Mg-Fe-rich rhodonite from the Morro da Mina Mine, Conselheiro Lafaiete: Mineralogical Record, v. 39, p. 125-130.</t>
  </si>
  <si>
    <t xml:space="preserve">Horen, A., 1953, The manganese mineralization at the Merid Mine, Minas Gerais, Brazil, Unpublished Ph.D. Thesis, Harvard University, 224 p. </t>
  </si>
  <si>
    <t>Piquiry-7</t>
  </si>
  <si>
    <t>Piquiry-6</t>
  </si>
  <si>
    <t>Merid-3</t>
  </si>
  <si>
    <t>Merid-2</t>
  </si>
  <si>
    <t>Merid-1</t>
  </si>
  <si>
    <t>Average ore grade</t>
  </si>
  <si>
    <t>Source</t>
  </si>
  <si>
    <t>Horen</t>
  </si>
  <si>
    <t>Cabral</t>
  </si>
  <si>
    <t>Piquiry-8</t>
  </si>
  <si>
    <t>Merid-5</t>
  </si>
  <si>
    <t>Merid-4</t>
  </si>
  <si>
    <r>
      <t>Cabral, A.R., Zeh, A., Vianna, N.C., Ackerman, L., Pašava, J., Lehmann, B. and Chrastný, V., 2019. Molybdenum-isotope signals and cerium anomalies in palaeoproterozoic manganese ore survive high-grade metamorphism. </t>
    </r>
    <r>
      <rPr>
        <i/>
        <sz val="10"/>
        <color rgb="FF222222"/>
        <rFont val="Arial"/>
        <family val="2"/>
      </rPr>
      <t>Scientific reports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9</t>
    </r>
    <r>
      <rPr>
        <sz val="10"/>
        <color rgb="FF222222"/>
        <rFont val="Arial"/>
        <family val="2"/>
      </rPr>
      <t>(1), p.4570.</t>
    </r>
  </si>
  <si>
    <t>Reserves</t>
  </si>
  <si>
    <t>Proven</t>
  </si>
  <si>
    <t>Probable</t>
  </si>
  <si>
    <t>Total</t>
  </si>
  <si>
    <t>MT Mn</t>
  </si>
  <si>
    <t>https://miningdataonline.com/property/1325/Morro-da-Mina-Mine.aspx</t>
  </si>
  <si>
    <t>Coordinates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</si>
</sst>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i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222222"/>
      <name val="Arial"/>
      <family val="2"/>
    </font>
    <font>
      <i/>
      <sz val="10"/>
      <color rgb="FF222222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quotePrefix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1" applyFont="1" applyAlignment="1" applyProtection="1"/>
    <xf numFmtId="0" fontId="5" fillId="0" borderId="0" xfId="0" applyFont="1" applyBorder="1" applyAlignment="1">
      <alignment vertical="center"/>
    </xf>
    <xf numFmtId="164" fontId="0" fillId="0" borderId="0" xfId="0" applyNumberFormat="1" applyAlignment="1">
      <alignment horizontal="center"/>
    </xf>
    <xf numFmtId="164" fontId="5" fillId="0" borderId="1" xfId="0" applyNumberFormat="1" applyFont="1" applyBorder="1" applyAlignment="1">
      <alignment horizontal="right" vertical="center"/>
    </xf>
    <xf numFmtId="1" fontId="0" fillId="2" borderId="0" xfId="0" applyNumberFormat="1" applyFill="1"/>
    <xf numFmtId="2" fontId="0" fillId="2" borderId="0" xfId="0" applyNumberFormat="1" applyFill="1"/>
    <xf numFmtId="165" fontId="0" fillId="2" borderId="0" xfId="0" applyNumberFormat="1" applyFill="1"/>
    <xf numFmtId="0" fontId="0" fillId="2" borderId="0" xfId="0" applyFill="1"/>
    <xf numFmtId="0" fontId="0" fillId="0" borderId="0" xfId="0" applyBorder="1"/>
    <xf numFmtId="164" fontId="13" fillId="0" borderId="0" xfId="0" applyNumberFormat="1" applyFont="1" applyBorder="1"/>
    <xf numFmtId="164" fontId="0" fillId="0" borderId="0" xfId="0" applyNumberFormat="1"/>
    <xf numFmtId="0" fontId="0" fillId="0" borderId="0" xfId="0" applyFill="1"/>
    <xf numFmtId="0" fontId="1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" fontId="5" fillId="0" borderId="0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5" fontId="0" fillId="0" borderId="0" xfId="0" applyNumberFormat="1" applyFill="1"/>
    <xf numFmtId="2" fontId="5" fillId="0" borderId="0" xfId="0" applyNumberFormat="1" applyFont="1" applyBorder="1" applyAlignment="1">
      <alignment horizontal="right" vertical="center"/>
    </xf>
    <xf numFmtId="165" fontId="5" fillId="0" borderId="0" xfId="0" applyNumberFormat="1" applyFont="1" applyBorder="1" applyAlignment="1">
      <alignment horizontal="right" vertical="center"/>
    </xf>
    <xf numFmtId="2" fontId="0" fillId="0" borderId="0" xfId="0" applyNumberFormat="1"/>
    <xf numFmtId="165" fontId="0" fillId="0" borderId="0" xfId="0" applyNumberFormat="1"/>
    <xf numFmtId="2" fontId="0" fillId="0" borderId="0" xfId="0" applyNumberFormat="1" applyFill="1"/>
    <xf numFmtId="164" fontId="5" fillId="0" borderId="0" xfId="0" applyNumberFormat="1" applyFont="1" applyAlignment="1">
      <alignment horizontal="right" vertical="center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Border="1"/>
    <xf numFmtId="164" fontId="16" fillId="0" borderId="0" xfId="0" applyNumberFormat="1" applyFont="1" applyAlignment="1">
      <alignment horizontal="right" vertical="center"/>
    </xf>
    <xf numFmtId="0" fontId="0" fillId="0" borderId="0" xfId="0" quotePrefix="1" applyBorder="1" applyAlignment="1">
      <alignment horizontal="right"/>
    </xf>
    <xf numFmtId="1" fontId="5" fillId="0" borderId="0" xfId="0" applyNumberFormat="1" applyFont="1" applyAlignment="1">
      <alignment horizontal="right" vertical="center"/>
    </xf>
    <xf numFmtId="0" fontId="0" fillId="0" borderId="1" xfId="0" applyBorder="1"/>
    <xf numFmtId="0" fontId="1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64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165" fontId="0" fillId="0" borderId="1" xfId="0" applyNumberFormat="1" applyFill="1" applyBorder="1"/>
    <xf numFmtId="2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2" fontId="0" fillId="0" borderId="1" xfId="0" applyNumberFormat="1" applyBorder="1"/>
    <xf numFmtId="165" fontId="0" fillId="0" borderId="1" xfId="0" applyNumberFormat="1" applyBorder="1"/>
    <xf numFmtId="0" fontId="0" fillId="0" borderId="1" xfId="0" applyFill="1" applyBorder="1"/>
    <xf numFmtId="2" fontId="0" fillId="0" borderId="1" xfId="0" applyNumberFormat="1" applyFill="1" applyBorder="1"/>
    <xf numFmtId="0" fontId="16" fillId="0" borderId="0" xfId="0" applyFont="1" applyBorder="1" applyAlignment="1">
      <alignment horizontal="right" vertical="center"/>
    </xf>
    <xf numFmtId="2" fontId="8" fillId="0" borderId="0" xfId="0" applyNumberFormat="1" applyFont="1"/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0" fillId="0" borderId="0" xfId="0" applyNumberFormat="1" applyFill="1"/>
    <xf numFmtId="165" fontId="0" fillId="0" borderId="0" xfId="0" applyNumberFormat="1" applyFill="1" applyBorder="1"/>
    <xf numFmtId="0" fontId="17" fillId="0" borderId="0" xfId="0" applyFont="1"/>
    <xf numFmtId="0" fontId="18" fillId="0" borderId="0" xfId="0" applyFont="1"/>
    <xf numFmtId="164" fontId="13" fillId="0" borderId="0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164" fontId="0" fillId="2" borderId="0" xfId="0" applyNumberFormat="1" applyFill="1"/>
    <xf numFmtId="164" fontId="0" fillId="0" borderId="0" xfId="0" applyNumberFormat="1" applyFill="1"/>
    <xf numFmtId="164" fontId="9" fillId="0" borderId="0" xfId="0" applyNumberFormat="1" applyFont="1" applyFill="1" applyBorder="1"/>
    <xf numFmtId="164" fontId="9" fillId="0" borderId="1" xfId="0" applyNumberFormat="1" applyFont="1" applyFill="1" applyBorder="1"/>
    <xf numFmtId="164" fontId="13" fillId="2" borderId="0" xfId="0" applyNumberFormat="1" applyFont="1" applyFill="1"/>
    <xf numFmtId="165" fontId="13" fillId="2" borderId="0" xfId="0" applyNumberFormat="1" applyFont="1" applyFill="1"/>
    <xf numFmtId="0" fontId="19" fillId="0" borderId="0" xfId="0" applyFont="1"/>
    <xf numFmtId="0" fontId="0" fillId="0" borderId="1" xfId="0" applyFont="1" applyBorder="1"/>
    <xf numFmtId="0" fontId="0" fillId="0" borderId="2" xfId="0" applyBorder="1"/>
    <xf numFmtId="0" fontId="0" fillId="0" borderId="3" xfId="0" applyBorder="1"/>
    <xf numFmtId="2" fontId="0" fillId="0" borderId="3" xfId="0" applyNumberFormat="1" applyBorder="1"/>
    <xf numFmtId="0" fontId="3" fillId="0" borderId="3" xfId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5F1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Ce anomaly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597207756437848E-2"/>
          <c:y val="7.3114291370512979E-2"/>
          <c:w val="0.89595133941590632"/>
          <c:h val="0.83675332554233639"/>
        </c:manualLayout>
      </c:layout>
      <c:scatterChart>
        <c:scatterStyle val="lineMarker"/>
        <c:varyColors val="0"/>
        <c:ser>
          <c:idx val="0"/>
          <c:order val="0"/>
          <c:tx>
            <c:v>ore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xVal>
            <c:numRef>
              <c:f>Sheet1!$G$8:$G$24</c:f>
              <c:numCache>
                <c:formatCode>General</c:formatCode>
                <c:ptCount val="17"/>
                <c:pt idx="0">
                  <c:v>1.41</c:v>
                </c:pt>
                <c:pt idx="1">
                  <c:v>5.21</c:v>
                </c:pt>
                <c:pt idx="2">
                  <c:v>5.32</c:v>
                </c:pt>
                <c:pt idx="3">
                  <c:v>4.47</c:v>
                </c:pt>
                <c:pt idx="4">
                  <c:v>3.52</c:v>
                </c:pt>
                <c:pt idx="5">
                  <c:v>5.41</c:v>
                </c:pt>
                <c:pt idx="6">
                  <c:v>5.95</c:v>
                </c:pt>
                <c:pt idx="7">
                  <c:v>7.04</c:v>
                </c:pt>
                <c:pt idx="8">
                  <c:v>4.7699999999999996</c:v>
                </c:pt>
                <c:pt idx="9">
                  <c:v>5.31</c:v>
                </c:pt>
                <c:pt idx="10">
                  <c:v>4.88</c:v>
                </c:pt>
                <c:pt idx="11">
                  <c:v>8.0399999999999991</c:v>
                </c:pt>
                <c:pt idx="12">
                  <c:v>9.67</c:v>
                </c:pt>
                <c:pt idx="13" formatCode="0.0">
                  <c:v>10.66</c:v>
                </c:pt>
                <c:pt idx="14">
                  <c:v>4.57</c:v>
                </c:pt>
                <c:pt idx="15">
                  <c:v>7.29</c:v>
                </c:pt>
                <c:pt idx="16">
                  <c:v>9.23</c:v>
                </c:pt>
              </c:numCache>
            </c:numRef>
          </c:xVal>
          <c:yVal>
            <c:numRef>
              <c:f>Sheet1!$CB$8:$CB$24</c:f>
              <c:numCache>
                <c:formatCode>General</c:formatCode>
                <c:ptCount val="17"/>
                <c:pt idx="5" formatCode="0.000">
                  <c:v>1.5337803261582863</c:v>
                </c:pt>
                <c:pt idx="6" formatCode="0.000">
                  <c:v>1.6220800800330868</c:v>
                </c:pt>
                <c:pt idx="7" formatCode="0.000">
                  <c:v>1.4907550602778066</c:v>
                </c:pt>
                <c:pt idx="9" formatCode="0.000">
                  <c:v>1.490710863533536</c:v>
                </c:pt>
                <c:pt idx="10" formatCode="0.000">
                  <c:v>1.2701220570582719</c:v>
                </c:pt>
                <c:pt idx="11" formatCode="0.000">
                  <c:v>1.5306834889086569</c:v>
                </c:pt>
                <c:pt idx="14" formatCode="0.000">
                  <c:v>1.5609446902283306</c:v>
                </c:pt>
                <c:pt idx="15" formatCode="0.000">
                  <c:v>1.3845392226898581</c:v>
                </c:pt>
                <c:pt idx="16" formatCode="0.000">
                  <c:v>1.2241149402530307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F0-4723-B108-F406FA418E07}"/>
            </c:ext>
          </c:extLst>
        </c:ser>
        <c:ser>
          <c:idx val="1"/>
          <c:order val="1"/>
          <c:tx>
            <c:v>Sub-ore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>
                  <a:lumMod val="75000"/>
                  <a:lumOff val="2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Sheet1!$G$25:$G$34</c:f>
              <c:numCache>
                <c:formatCode>General</c:formatCode>
                <c:ptCount val="10"/>
                <c:pt idx="0" formatCode="0.0">
                  <c:v>12.72</c:v>
                </c:pt>
                <c:pt idx="1">
                  <c:v>8.99</c:v>
                </c:pt>
                <c:pt idx="2" formatCode="0.0">
                  <c:v>12.26</c:v>
                </c:pt>
                <c:pt idx="3" formatCode="0.0">
                  <c:v>11.31</c:v>
                </c:pt>
                <c:pt idx="4" formatCode="0.0">
                  <c:v>12.99</c:v>
                </c:pt>
                <c:pt idx="5" formatCode="0.0">
                  <c:v>11.46</c:v>
                </c:pt>
                <c:pt idx="6" formatCode="0.0">
                  <c:v>12.14</c:v>
                </c:pt>
                <c:pt idx="7" formatCode="0.0">
                  <c:v>12.4</c:v>
                </c:pt>
                <c:pt idx="8" formatCode="0.0">
                  <c:v>10.91</c:v>
                </c:pt>
                <c:pt idx="9" formatCode="0.0">
                  <c:v>14.79</c:v>
                </c:pt>
              </c:numCache>
            </c:numRef>
          </c:xVal>
          <c:yVal>
            <c:numRef>
              <c:f>Sheet1!$CB$25:$CB$34</c:f>
              <c:numCache>
                <c:formatCode>0.000</c:formatCode>
                <c:ptCount val="10"/>
                <c:pt idx="0">
                  <c:v>0.99864448945294393</c:v>
                </c:pt>
                <c:pt idx="1">
                  <c:v>1.2006468511754314</c:v>
                </c:pt>
                <c:pt idx="2">
                  <c:v>0.91704159418174169</c:v>
                </c:pt>
                <c:pt idx="3">
                  <c:v>0.94877724016482723</c:v>
                </c:pt>
                <c:pt idx="4">
                  <c:v>0.91782931725932082</c:v>
                </c:pt>
                <c:pt idx="5">
                  <c:v>0.93261595094898908</c:v>
                </c:pt>
                <c:pt idx="6">
                  <c:v>0.85698855936020624</c:v>
                </c:pt>
                <c:pt idx="7">
                  <c:v>0.88844852482164105</c:v>
                </c:pt>
                <c:pt idx="8">
                  <c:v>0.92304087981302119</c:v>
                </c:pt>
                <c:pt idx="9">
                  <c:v>0.95525174770865506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F0-4723-B108-F406FA418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558152"/>
        <c:axId val="640559752"/>
      </c:scatterChart>
      <c:valAx>
        <c:axId val="640558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%Al2O3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559752"/>
        <c:crosses val="autoZero"/>
        <c:crossBetween val="midCat"/>
      </c:valAx>
      <c:valAx>
        <c:axId val="64055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Ce/Ce*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558152"/>
        <c:crosses val="autoZero"/>
        <c:crossBetween val="midCat"/>
      </c:valAx>
      <c:spPr>
        <a:gradFill>
          <a:gsLst>
            <a:gs pos="0">
              <a:schemeClr val="bg2">
                <a:alpha val="30000"/>
                <a:lumMod val="30000"/>
                <a:lumOff val="70000"/>
              </a:schemeClr>
            </a:gs>
            <a:gs pos="75000">
              <a:schemeClr val="bg1">
                <a:alpha val="39000"/>
                <a:lumMod val="70000"/>
              </a:schemeClr>
            </a:gs>
            <a:gs pos="95000">
              <a:schemeClr val="bg1">
                <a:lumMod val="65000"/>
                <a:alpha val="52000"/>
              </a:schemeClr>
            </a:gs>
          </a:gsLst>
          <a:lin ang="2700000" scaled="1"/>
        </a:gradFill>
        <a:ln>
          <a:solidFill>
            <a:schemeClr val="accent1">
              <a:alpha val="49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Eu anomaly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520782124456662E-2"/>
          <c:y val="6.753440491471413E-2"/>
          <c:w val="0.89308243876922788"/>
          <c:h val="0.84071115198191471"/>
        </c:manualLayout>
      </c:layout>
      <c:scatterChart>
        <c:scatterStyle val="lineMarker"/>
        <c:varyColors val="0"/>
        <c:ser>
          <c:idx val="0"/>
          <c:order val="0"/>
          <c:tx>
            <c:v>ore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xVal>
            <c:numRef>
              <c:f>Sheet1!$G$8:$G$24</c:f>
              <c:numCache>
                <c:formatCode>General</c:formatCode>
                <c:ptCount val="17"/>
                <c:pt idx="0">
                  <c:v>1.41</c:v>
                </c:pt>
                <c:pt idx="1">
                  <c:v>5.21</c:v>
                </c:pt>
                <c:pt idx="2">
                  <c:v>5.32</c:v>
                </c:pt>
                <c:pt idx="3">
                  <c:v>4.47</c:v>
                </c:pt>
                <c:pt idx="4">
                  <c:v>3.52</c:v>
                </c:pt>
                <c:pt idx="5">
                  <c:v>5.41</c:v>
                </c:pt>
                <c:pt idx="6">
                  <c:v>5.95</c:v>
                </c:pt>
                <c:pt idx="7">
                  <c:v>7.04</c:v>
                </c:pt>
                <c:pt idx="8">
                  <c:v>4.7699999999999996</c:v>
                </c:pt>
                <c:pt idx="9">
                  <c:v>5.31</c:v>
                </c:pt>
                <c:pt idx="10">
                  <c:v>4.88</c:v>
                </c:pt>
                <c:pt idx="11">
                  <c:v>8.0399999999999991</c:v>
                </c:pt>
                <c:pt idx="12">
                  <c:v>9.67</c:v>
                </c:pt>
                <c:pt idx="13" formatCode="0.0">
                  <c:v>10.66</c:v>
                </c:pt>
                <c:pt idx="14">
                  <c:v>4.57</c:v>
                </c:pt>
                <c:pt idx="15">
                  <c:v>7.29</c:v>
                </c:pt>
                <c:pt idx="16">
                  <c:v>9.23</c:v>
                </c:pt>
              </c:numCache>
            </c:numRef>
          </c:xVal>
          <c:yVal>
            <c:numRef>
              <c:f>Sheet1!$CC$8:$CC$24</c:f>
              <c:numCache>
                <c:formatCode>General</c:formatCode>
                <c:ptCount val="17"/>
                <c:pt idx="5" formatCode="0.000">
                  <c:v>0.85531966018228178</c:v>
                </c:pt>
                <c:pt idx="6" formatCode="0.000">
                  <c:v>0.68547856974870214</c:v>
                </c:pt>
                <c:pt idx="7" formatCode="0.000">
                  <c:v>0.83708166808413542</c:v>
                </c:pt>
                <c:pt idx="9" formatCode="0.000">
                  <c:v>1.0068933176937032</c:v>
                </c:pt>
                <c:pt idx="10" formatCode="0.000">
                  <c:v>0.72564842663131635</c:v>
                </c:pt>
                <c:pt idx="11" formatCode="0.000">
                  <c:v>0.8563537339997398</c:v>
                </c:pt>
                <c:pt idx="14" formatCode="0.000">
                  <c:v>0.99652146129538677</c:v>
                </c:pt>
                <c:pt idx="15" formatCode="0.000">
                  <c:v>0.83596586687662822</c:v>
                </c:pt>
                <c:pt idx="16" formatCode="0.000">
                  <c:v>0.95588185033281758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F9-4BAB-93F2-8502D88311DB}"/>
            </c:ext>
          </c:extLst>
        </c:ser>
        <c:ser>
          <c:idx val="1"/>
          <c:order val="1"/>
          <c:tx>
            <c:v>Sub-ore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2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Sheet1!$G$25:$G$34</c:f>
              <c:numCache>
                <c:formatCode>General</c:formatCode>
                <c:ptCount val="10"/>
                <c:pt idx="0" formatCode="0.0">
                  <c:v>12.72</c:v>
                </c:pt>
                <c:pt idx="1">
                  <c:v>8.99</c:v>
                </c:pt>
                <c:pt idx="2" formatCode="0.0">
                  <c:v>12.26</c:v>
                </c:pt>
                <c:pt idx="3" formatCode="0.0">
                  <c:v>11.31</c:v>
                </c:pt>
                <c:pt idx="4" formatCode="0.0">
                  <c:v>12.99</c:v>
                </c:pt>
                <c:pt idx="5" formatCode="0.0">
                  <c:v>11.46</c:v>
                </c:pt>
                <c:pt idx="6" formatCode="0.0">
                  <c:v>12.14</c:v>
                </c:pt>
                <c:pt idx="7" formatCode="0.0">
                  <c:v>12.4</c:v>
                </c:pt>
                <c:pt idx="8" formatCode="0.0">
                  <c:v>10.91</c:v>
                </c:pt>
                <c:pt idx="9" formatCode="0.0">
                  <c:v>14.79</c:v>
                </c:pt>
              </c:numCache>
            </c:numRef>
          </c:xVal>
          <c:yVal>
            <c:numRef>
              <c:f>Sheet1!$CC$25:$CC$34</c:f>
              <c:numCache>
                <c:formatCode>0.000</c:formatCode>
                <c:ptCount val="10"/>
                <c:pt idx="0">
                  <c:v>0.64149427822165939</c:v>
                </c:pt>
                <c:pt idx="1">
                  <c:v>0.83678474052751572</c:v>
                </c:pt>
                <c:pt idx="2">
                  <c:v>0.80524075075665225</c:v>
                </c:pt>
                <c:pt idx="3">
                  <c:v>0.82599465655828741</c:v>
                </c:pt>
                <c:pt idx="4">
                  <c:v>0.74159557047810576</c:v>
                </c:pt>
                <c:pt idx="5">
                  <c:v>0.74769850736406362</c:v>
                </c:pt>
                <c:pt idx="6">
                  <c:v>0.56006762297553447</c:v>
                </c:pt>
                <c:pt idx="7">
                  <c:v>0.82767437392621013</c:v>
                </c:pt>
                <c:pt idx="8">
                  <c:v>0.46953364877742354</c:v>
                </c:pt>
                <c:pt idx="9">
                  <c:v>0.99412691902861217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F9-4BAB-93F2-8502D883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558152"/>
        <c:axId val="640559752"/>
      </c:scatterChart>
      <c:valAx>
        <c:axId val="640558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%Al2O3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559752"/>
        <c:crosses val="autoZero"/>
        <c:crossBetween val="midCat"/>
      </c:valAx>
      <c:valAx>
        <c:axId val="64055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Eu/Eu*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558152"/>
        <c:crosses val="autoZero"/>
        <c:crossBetween val="midCat"/>
      </c:valAx>
      <c:spPr>
        <a:gradFill flip="none" rotWithShape="1">
          <a:gsLst>
            <a:gs pos="0">
              <a:schemeClr val="bg2">
                <a:alpha val="31000"/>
                <a:lumMod val="50000"/>
                <a:lumOff val="50000"/>
              </a:schemeClr>
            </a:gs>
            <a:gs pos="61000">
              <a:schemeClr val="bg1">
                <a:alpha val="39000"/>
                <a:lumMod val="70000"/>
              </a:schemeClr>
            </a:gs>
            <a:gs pos="100000">
              <a:schemeClr val="bg1">
                <a:lumMod val="65000"/>
                <a:alpha val="52000"/>
              </a:schemeClr>
            </a:gs>
          </a:gsLst>
          <a:lin ang="2700000" scaled="1"/>
          <a:tileRect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C-isotopes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ore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trendline>
            <c:spPr>
              <a:ln w="28575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7605299337582803E-2"/>
                  <c:y val="-6.94043718987681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Sheet1!$D$8:$D$34</c:f>
              <c:numCache>
                <c:formatCode>0.0</c:formatCode>
                <c:ptCount val="27"/>
                <c:pt idx="0">
                  <c:v>57.48</c:v>
                </c:pt>
                <c:pt idx="1">
                  <c:v>44.39</c:v>
                </c:pt>
                <c:pt idx="2">
                  <c:v>44.14</c:v>
                </c:pt>
                <c:pt idx="3">
                  <c:v>43.81</c:v>
                </c:pt>
                <c:pt idx="4">
                  <c:v>43.5</c:v>
                </c:pt>
                <c:pt idx="5">
                  <c:v>42.57</c:v>
                </c:pt>
                <c:pt idx="6">
                  <c:v>42.46</c:v>
                </c:pt>
                <c:pt idx="7">
                  <c:v>42.38</c:v>
                </c:pt>
                <c:pt idx="8">
                  <c:v>41.95</c:v>
                </c:pt>
                <c:pt idx="9">
                  <c:v>39.26</c:v>
                </c:pt>
                <c:pt idx="10">
                  <c:v>36.39</c:v>
                </c:pt>
                <c:pt idx="11">
                  <c:v>35.450000000000003</c:v>
                </c:pt>
                <c:pt idx="12">
                  <c:v>35.090000000000003</c:v>
                </c:pt>
                <c:pt idx="13">
                  <c:v>34.700000000000003</c:v>
                </c:pt>
                <c:pt idx="14">
                  <c:v>34.36</c:v>
                </c:pt>
                <c:pt idx="15">
                  <c:v>32.86</c:v>
                </c:pt>
                <c:pt idx="16">
                  <c:v>26.9</c:v>
                </c:pt>
                <c:pt idx="17">
                  <c:v>18.809999999999999</c:v>
                </c:pt>
                <c:pt idx="18">
                  <c:v>15.48</c:v>
                </c:pt>
                <c:pt idx="19" formatCode="General">
                  <c:v>5.19</c:v>
                </c:pt>
                <c:pt idx="20" formatCode="General">
                  <c:v>4.62</c:v>
                </c:pt>
                <c:pt idx="21" formatCode="General">
                  <c:v>2.67</c:v>
                </c:pt>
                <c:pt idx="22" formatCode="General">
                  <c:v>0.93</c:v>
                </c:pt>
                <c:pt idx="23" formatCode="General">
                  <c:v>0.92</c:v>
                </c:pt>
                <c:pt idx="24" formatCode="General">
                  <c:v>0.67</c:v>
                </c:pt>
                <c:pt idx="25" formatCode="General">
                  <c:v>0.15</c:v>
                </c:pt>
                <c:pt idx="26" formatCode="General">
                  <c:v>0.13</c:v>
                </c:pt>
              </c:numCache>
            </c:numRef>
          </c:xVal>
          <c:yVal>
            <c:numRef>
              <c:f>Sheet1!$CL$8:$CL$34</c:f>
              <c:numCache>
                <c:formatCode>General</c:formatCode>
                <c:ptCount val="27"/>
                <c:pt idx="5">
                  <c:v>-14.5</c:v>
                </c:pt>
                <c:pt idx="6">
                  <c:v>-17.5</c:v>
                </c:pt>
                <c:pt idx="7">
                  <c:v>-14.8</c:v>
                </c:pt>
                <c:pt idx="9">
                  <c:v>-16.899999999999999</c:v>
                </c:pt>
                <c:pt idx="11">
                  <c:v>-18.8</c:v>
                </c:pt>
                <c:pt idx="16">
                  <c:v>-20.399999999999999</c:v>
                </c:pt>
                <c:pt idx="17">
                  <c:v>-20.8</c:v>
                </c:pt>
                <c:pt idx="23">
                  <c:v>-20.8</c:v>
                </c:pt>
                <c:pt idx="25">
                  <c:v>-22.5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A0-4BDC-95C2-0F4A9B7EE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558152"/>
        <c:axId val="640559752"/>
      </c:scatterChart>
      <c:valAx>
        <c:axId val="640558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%MnO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559752"/>
        <c:crossesAt val="-25"/>
        <c:crossBetween val="midCat"/>
      </c:valAx>
      <c:valAx>
        <c:axId val="64055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400" b="1"/>
                  <a:t>δ</a:t>
                </a:r>
                <a:r>
                  <a:rPr lang="en-US" sz="1400" b="1" baseline="30000"/>
                  <a:t>13</a:t>
                </a:r>
                <a:r>
                  <a:rPr lang="en-US" sz="1400" b="1"/>
                  <a:t>Corg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558152"/>
        <c:crosses val="autoZero"/>
        <c:crossBetween val="midCat"/>
      </c:valAx>
      <c:spPr>
        <a:solidFill>
          <a:srgbClr val="FFFFCC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5ADDDF-8DED-4E25-ACA0-CC19DC799462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59B5E5C-EF07-4836-BA1D-A1EB8AD6483D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758F8E4-4D2F-4344-BD37-EDA329D93FF8}">
  <sheetPr/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B8CD26-FF30-448F-8855-C2F7830C3A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0.19876</cdr:x>
      <cdr:y>0.24138</cdr:y>
    </cdr:from>
    <cdr:to>
      <cdr:x>0.32474</cdr:x>
      <cdr:y>0.30703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D96C1F6-53B9-4CC2-B722-2870F0AE589C}"/>
            </a:ext>
          </a:extLst>
        </cdr:cNvPr>
        <cdr:cNvSpPr txBox="1"/>
      </cdr:nvSpPr>
      <cdr:spPr>
        <a:xfrm xmlns:a="http://schemas.openxmlformats.org/drawingml/2006/main">
          <a:off x="2146905" y="1889881"/>
          <a:ext cx="1360714" cy="514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800"/>
            <a:t>Ore</a:t>
          </a:r>
          <a:endParaRPr lang="en-US" sz="1100"/>
        </a:p>
      </cdr:txBody>
    </cdr:sp>
  </cdr:relSizeAnchor>
  <cdr:relSizeAnchor xmlns:cdr="http://schemas.openxmlformats.org/drawingml/2006/chartDrawing">
    <cdr:from>
      <cdr:x>0.67938</cdr:x>
      <cdr:y>0.524</cdr:y>
    </cdr:from>
    <cdr:to>
      <cdr:x>0.80535</cdr:x>
      <cdr:y>0.58966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ED26D5CA-0906-4E59-BEA4-FA4512201FEC}"/>
            </a:ext>
          </a:extLst>
        </cdr:cNvPr>
        <cdr:cNvSpPr txBox="1"/>
      </cdr:nvSpPr>
      <cdr:spPr>
        <a:xfrm xmlns:a="http://schemas.openxmlformats.org/drawingml/2006/main">
          <a:off x="7338181" y="4102704"/>
          <a:ext cx="1360714" cy="514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/>
            <a:t>Host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7CB378-5C78-40F8-A100-7194C2C23D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0.39803</cdr:x>
      <cdr:y>0.22662</cdr:y>
    </cdr:from>
    <cdr:to>
      <cdr:x>0.52446</cdr:x>
      <cdr:y>0.29255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079A5E-D048-4D5A-99F6-6797AAB3EB7D}"/>
            </a:ext>
          </a:extLst>
        </cdr:cNvPr>
        <cdr:cNvSpPr txBox="1"/>
      </cdr:nvSpPr>
      <cdr:spPr>
        <a:xfrm xmlns:a="http://schemas.openxmlformats.org/drawingml/2006/main">
          <a:off x="4299252" y="1774371"/>
          <a:ext cx="1365669" cy="516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/>
            <a:t>Ore</a:t>
          </a:r>
          <a:endParaRPr lang="en-US" sz="1100"/>
        </a:p>
      </cdr:txBody>
    </cdr:sp>
  </cdr:relSizeAnchor>
  <cdr:relSizeAnchor xmlns:cdr="http://schemas.openxmlformats.org/drawingml/2006/chartDrawing">
    <cdr:from>
      <cdr:x>0.68637</cdr:x>
      <cdr:y>0.40235</cdr:y>
    </cdr:from>
    <cdr:to>
      <cdr:x>0.8128</cdr:x>
      <cdr:y>0.46828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D593259-E73E-4508-9B90-E16E216722D5}"/>
            </a:ext>
          </a:extLst>
        </cdr:cNvPr>
        <cdr:cNvSpPr txBox="1"/>
      </cdr:nvSpPr>
      <cdr:spPr>
        <a:xfrm xmlns:a="http://schemas.openxmlformats.org/drawingml/2006/main">
          <a:off x="7413776" y="3150205"/>
          <a:ext cx="1365560" cy="516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/>
            <a:t>Host</a:t>
          </a:r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466FBA-8E88-416D-B993-01D2A24A4B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iningdataonline.com/property/1325/Morro-da-Mina-Mine.aspx" TargetMode="External"/><Relationship Id="rId1" Type="http://schemas.openxmlformats.org/officeDocument/2006/relationships/hyperlink" Target="mailto:LaN/YbN@A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61C1-DF95-4297-A250-E5E4304B7B42}">
  <dimension ref="A1:DF58"/>
  <sheetViews>
    <sheetView tabSelected="1" topLeftCell="BN1" workbookViewId="0">
      <selection activeCell="CG8" sqref="CG8"/>
    </sheetView>
  </sheetViews>
  <sheetFormatPr defaultRowHeight="14.4" x14ac:dyDescent="0.3"/>
  <cols>
    <col min="1" max="1" width="10.77734375" customWidth="1"/>
    <col min="2" max="2" width="10.21875" customWidth="1"/>
    <col min="3" max="3" width="18.88671875" customWidth="1"/>
    <col min="57" max="64" width="5" customWidth="1"/>
    <col min="65" max="65" width="2" customWidth="1"/>
  </cols>
  <sheetData>
    <row r="1" spans="1:99" x14ac:dyDescent="0.3">
      <c r="A1" s="1" t="s">
        <v>0</v>
      </c>
      <c r="F1" s="85" t="s">
        <v>148</v>
      </c>
      <c r="G1" s="86" t="s">
        <v>149</v>
      </c>
      <c r="H1" s="87">
        <f>4.8*0.284</f>
        <v>1.3631999999999997</v>
      </c>
      <c r="I1" s="88" t="s">
        <v>153</v>
      </c>
      <c r="J1" s="86"/>
      <c r="K1" s="86"/>
      <c r="L1" s="86"/>
      <c r="M1" s="86"/>
      <c r="N1" s="86"/>
      <c r="O1" s="86"/>
      <c r="P1" s="89"/>
    </row>
    <row r="2" spans="1:99" x14ac:dyDescent="0.3">
      <c r="A2" s="2" t="s">
        <v>1</v>
      </c>
      <c r="B2" s="2" t="s">
        <v>2</v>
      </c>
      <c r="C2" s="2" t="s">
        <v>3</v>
      </c>
      <c r="D2" s="2" t="s">
        <v>4</v>
      </c>
      <c r="F2" s="90">
        <v>2018</v>
      </c>
      <c r="G2" s="84" t="s">
        <v>150</v>
      </c>
      <c r="H2" s="53">
        <f>3.7*0.245</f>
        <v>0.90649999999999997</v>
      </c>
      <c r="I2" s="18"/>
      <c r="J2" s="18"/>
      <c r="K2" s="18"/>
      <c r="L2" s="18"/>
      <c r="M2" s="18"/>
      <c r="N2" s="18"/>
      <c r="O2" s="18"/>
      <c r="P2" s="91"/>
    </row>
    <row r="3" spans="1:99" x14ac:dyDescent="0.3">
      <c r="A3" t="s">
        <v>5</v>
      </c>
      <c r="B3" s="3" t="s">
        <v>6</v>
      </c>
      <c r="C3" t="s">
        <v>7</v>
      </c>
      <c r="D3">
        <v>4.5</v>
      </c>
      <c r="F3" s="92" t="s">
        <v>152</v>
      </c>
      <c r="G3" s="43" t="s">
        <v>151</v>
      </c>
      <c r="H3" s="53">
        <f>8.5*0.267</f>
        <v>2.2695000000000003</v>
      </c>
      <c r="I3" s="43"/>
      <c r="J3" s="43"/>
      <c r="K3" s="43"/>
      <c r="L3" s="43"/>
      <c r="M3" s="43"/>
      <c r="N3" s="43"/>
      <c r="O3" s="43"/>
      <c r="P3" s="93"/>
      <c r="BD3" t="s">
        <v>8</v>
      </c>
    </row>
    <row r="4" spans="1:99" x14ac:dyDescent="0.3">
      <c r="A4" t="s">
        <v>154</v>
      </c>
      <c r="B4" s="94">
        <v>-20.63</v>
      </c>
      <c r="C4" s="94">
        <v>-43.76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P4" s="4"/>
      <c r="AQ4" s="4"/>
      <c r="AR4" s="4"/>
      <c r="AS4" s="4"/>
      <c r="AT4" s="4"/>
      <c r="AU4" s="4"/>
      <c r="AW4" s="4"/>
      <c r="BD4" t="s">
        <v>9</v>
      </c>
      <c r="BN4">
        <v>0.36699999999999999</v>
      </c>
      <c r="BO4">
        <v>0.95699999999999996</v>
      </c>
      <c r="BP4">
        <v>0.13700000000000001</v>
      </c>
      <c r="BQ4">
        <v>0.71099999999999997</v>
      </c>
      <c r="BR4">
        <v>0.23100000000000001</v>
      </c>
      <c r="BS4">
        <v>8.6999999999999994E-2</v>
      </c>
      <c r="BT4">
        <v>0.30599999999999999</v>
      </c>
      <c r="BU4">
        <v>5.8000000000000003E-2</v>
      </c>
      <c r="BV4">
        <v>0.38100000000000001</v>
      </c>
      <c r="BW4">
        <v>8.5099999999999995E-2</v>
      </c>
      <c r="BX4">
        <v>0.249</v>
      </c>
      <c r="BY4">
        <v>3.56E-2</v>
      </c>
      <c r="BZ4">
        <v>0.248</v>
      </c>
      <c r="CA4">
        <v>3.8100000000000002E-2</v>
      </c>
      <c r="CB4" t="s">
        <v>10</v>
      </c>
      <c r="CM4" t="s">
        <v>11</v>
      </c>
      <c r="CO4" t="s">
        <v>12</v>
      </c>
    </row>
    <row r="5" spans="1:99" ht="15.6" x14ac:dyDescent="0.3">
      <c r="D5" s="5" t="s">
        <v>13</v>
      </c>
      <c r="P5" s="6" t="s">
        <v>14</v>
      </c>
      <c r="AI5" s="6" t="s">
        <v>15</v>
      </c>
      <c r="AX5" s="6" t="s">
        <v>16</v>
      </c>
      <c r="BD5" s="7">
        <v>0</v>
      </c>
      <c r="BN5" s="6" t="s">
        <v>17</v>
      </c>
      <c r="CJ5" t="s">
        <v>11</v>
      </c>
      <c r="CK5" t="s">
        <v>12</v>
      </c>
      <c r="CM5" t="s">
        <v>11</v>
      </c>
      <c r="CN5">
        <v>30.706</v>
      </c>
      <c r="CO5" t="s">
        <v>12</v>
      </c>
      <c r="CP5">
        <v>30.706</v>
      </c>
    </row>
    <row r="6" spans="1:99" ht="16.2" x14ac:dyDescent="0.3">
      <c r="C6" t="s">
        <v>140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8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  <c r="AC6" t="s">
        <v>43</v>
      </c>
      <c r="AD6" t="s">
        <v>44</v>
      </c>
      <c r="AE6" t="s">
        <v>45</v>
      </c>
      <c r="AF6" t="s">
        <v>46</v>
      </c>
      <c r="AG6" t="s">
        <v>47</v>
      </c>
      <c r="AH6" t="s">
        <v>48</v>
      </c>
      <c r="AI6" s="8" t="s">
        <v>49</v>
      </c>
      <c r="AJ6" s="7" t="s">
        <v>50</v>
      </c>
      <c r="AK6" s="7" t="s">
        <v>51</v>
      </c>
      <c r="AL6" s="7" t="s">
        <v>52</v>
      </c>
      <c r="AM6" s="7" t="s">
        <v>53</v>
      </c>
      <c r="AN6" s="7" t="s">
        <v>54</v>
      </c>
      <c r="AO6" s="7" t="s">
        <v>55</v>
      </c>
      <c r="AP6" s="7" t="s">
        <v>56</v>
      </c>
      <c r="AQ6" s="7" t="s">
        <v>57</v>
      </c>
      <c r="AR6" s="7" t="s">
        <v>58</v>
      </c>
      <c r="AS6" s="7" t="s">
        <v>59</v>
      </c>
      <c r="AT6" s="7" t="s">
        <v>60</v>
      </c>
      <c r="AU6" s="7" t="s">
        <v>61</v>
      </c>
      <c r="AV6" s="7" t="s">
        <v>62</v>
      </c>
      <c r="AW6" s="7" t="s">
        <v>63</v>
      </c>
      <c r="AX6" t="s">
        <v>64</v>
      </c>
      <c r="AY6" t="s">
        <v>65</v>
      </c>
      <c r="AZ6" t="s">
        <v>66</v>
      </c>
      <c r="BA6" t="s">
        <v>67</v>
      </c>
      <c r="BB6" t="s">
        <v>68</v>
      </c>
      <c r="BC6" t="s">
        <v>69</v>
      </c>
      <c r="BD6" t="s">
        <v>70</v>
      </c>
      <c r="BE6" t="s">
        <v>71</v>
      </c>
      <c r="BF6" t="s">
        <v>72</v>
      </c>
      <c r="BG6" s="9" t="s">
        <v>73</v>
      </c>
      <c r="BH6" s="9" t="s">
        <v>74</v>
      </c>
      <c r="BI6" s="9" t="s">
        <v>75</v>
      </c>
      <c r="BJ6" s="9" t="s">
        <v>76</v>
      </c>
      <c r="BK6" t="s">
        <v>77</v>
      </c>
      <c r="BL6" t="s">
        <v>78</v>
      </c>
      <c r="BN6" t="s">
        <v>79</v>
      </c>
      <c r="BO6" t="s">
        <v>80</v>
      </c>
      <c r="BP6" t="s">
        <v>81</v>
      </c>
      <c r="BQ6" t="s">
        <v>82</v>
      </c>
      <c r="BR6" t="s">
        <v>83</v>
      </c>
      <c r="BS6" t="s">
        <v>84</v>
      </c>
      <c r="BT6" t="s">
        <v>85</v>
      </c>
      <c r="BU6" t="s">
        <v>86</v>
      </c>
      <c r="BV6" s="9" t="s">
        <v>87</v>
      </c>
      <c r="BW6" s="9" t="s">
        <v>88</v>
      </c>
      <c r="BX6" s="9" t="s">
        <v>89</v>
      </c>
      <c r="BY6" s="9" t="s">
        <v>90</v>
      </c>
      <c r="BZ6" s="9" t="s">
        <v>91</v>
      </c>
      <c r="CA6" t="s">
        <v>92</v>
      </c>
      <c r="CB6" t="s">
        <v>93</v>
      </c>
      <c r="CC6" t="s">
        <v>94</v>
      </c>
      <c r="CD6" t="s">
        <v>95</v>
      </c>
      <c r="CE6" t="s">
        <v>96</v>
      </c>
      <c r="CF6" t="s">
        <v>97</v>
      </c>
      <c r="CG6" s="10" t="s">
        <v>98</v>
      </c>
      <c r="CH6" s="7" t="s">
        <v>99</v>
      </c>
      <c r="CI6" s="7" t="s">
        <v>100</v>
      </c>
      <c r="CJ6" s="7" t="s">
        <v>101</v>
      </c>
      <c r="CK6" s="7" t="s">
        <v>101</v>
      </c>
      <c r="CL6" s="7" t="s">
        <v>102</v>
      </c>
      <c r="CM6" s="7" t="s">
        <v>103</v>
      </c>
      <c r="CN6" s="7" t="s">
        <v>104</v>
      </c>
      <c r="CO6" s="7" t="s">
        <v>103</v>
      </c>
      <c r="CP6" s="7" t="s">
        <v>104</v>
      </c>
      <c r="CQ6" s="7" t="s">
        <v>105</v>
      </c>
      <c r="CR6" s="7" t="s">
        <v>106</v>
      </c>
      <c r="CS6" s="7" t="s">
        <v>107</v>
      </c>
      <c r="CT6" s="7" t="s">
        <v>108</v>
      </c>
      <c r="CU6" s="11" t="s">
        <v>109</v>
      </c>
    </row>
    <row r="7" spans="1:99" x14ac:dyDescent="0.3">
      <c r="A7" t="s">
        <v>141</v>
      </c>
      <c r="B7" t="s">
        <v>18</v>
      </c>
      <c r="C7" t="s">
        <v>140</v>
      </c>
      <c r="D7" s="12">
        <f>AVERAGE(D8:D24)</f>
        <v>39.864117647058826</v>
      </c>
      <c r="E7" s="12">
        <f t="shared" ref="E7:N7" si="0">AVERAGE(E8:E24)</f>
        <v>4.6355294117647059</v>
      </c>
      <c r="F7" s="12">
        <f t="shared" si="0"/>
        <v>24.44</v>
      </c>
      <c r="G7" s="12">
        <f t="shared" si="0"/>
        <v>6.0441176470588234</v>
      </c>
      <c r="H7" s="12">
        <f t="shared" si="0"/>
        <v>4.7788235294117642</v>
      </c>
      <c r="I7" s="12">
        <f t="shared" si="0"/>
        <v>4.0370588235294127</v>
      </c>
      <c r="J7" s="12">
        <f t="shared" si="0"/>
        <v>3.1411764705882354E-2</v>
      </c>
      <c r="K7" s="12">
        <f t="shared" si="0"/>
        <v>2.7058823529411769E-3</v>
      </c>
      <c r="L7" s="12">
        <f t="shared" si="0"/>
        <v>0.27311764705882352</v>
      </c>
      <c r="M7" s="12">
        <f t="shared" si="0"/>
        <v>0.18435294117647055</v>
      </c>
      <c r="N7" s="12">
        <f t="shared" si="0"/>
        <v>12.556117647058826</v>
      </c>
      <c r="O7" s="13">
        <f>SUM(D7:N7)</f>
        <v>96.847352941176482</v>
      </c>
      <c r="P7" s="76">
        <f>AVERAGE(P8:P24)</f>
        <v>28.4</v>
      </c>
      <c r="Q7" s="76">
        <f t="shared" ref="Q7:AV7" si="1">AVERAGE(Q8:Q24)</f>
        <v>159</v>
      </c>
      <c r="R7" s="76">
        <f t="shared" si="1"/>
        <v>10.47777777777778</v>
      </c>
      <c r="S7" s="76">
        <f t="shared" si="1"/>
        <v>315.77777777777777</v>
      </c>
      <c r="T7" s="76">
        <f t="shared" si="1"/>
        <v>315.77777777777777</v>
      </c>
      <c r="U7" s="76">
        <f t="shared" si="1"/>
        <v>190.22222222222223</v>
      </c>
      <c r="V7" s="76">
        <f t="shared" si="1"/>
        <v>90</v>
      </c>
      <c r="W7" s="76">
        <f t="shared" si="1"/>
        <v>4.9000000000000004</v>
      </c>
      <c r="X7" s="76">
        <f t="shared" si="1"/>
        <v>939.44444444444446</v>
      </c>
      <c r="Y7" s="76">
        <f t="shared" si="1"/>
        <v>20.133333333333333</v>
      </c>
      <c r="Z7" s="76">
        <f t="shared" si="1"/>
        <v>2.3911111111111114</v>
      </c>
      <c r="AA7" s="76">
        <f t="shared" si="1"/>
        <v>9</v>
      </c>
      <c r="AB7" s="76">
        <f t="shared" si="1"/>
        <v>77.355555555555554</v>
      </c>
      <c r="AC7" s="76">
        <f t="shared" si="1"/>
        <v>2.2888888888888892</v>
      </c>
      <c r="AD7" s="76">
        <f t="shared" si="1"/>
        <v>0.94444444444444442</v>
      </c>
      <c r="AE7" s="76">
        <f t="shared" si="1"/>
        <v>342.44444444444446</v>
      </c>
      <c r="AF7" s="76">
        <f t="shared" si="1"/>
        <v>12.411111111111111</v>
      </c>
      <c r="AG7" s="76">
        <f t="shared" si="1"/>
        <v>86.222222222222229</v>
      </c>
      <c r="AH7" s="76">
        <f t="shared" si="1"/>
        <v>51.100000000000009</v>
      </c>
      <c r="AI7" s="14">
        <f t="shared" si="1"/>
        <v>0.19111111111111112</v>
      </c>
      <c r="AJ7" s="14">
        <f t="shared" si="1"/>
        <v>0.74444444444444435</v>
      </c>
      <c r="AK7" s="14">
        <f t="shared" si="1"/>
        <v>1.4444444444444442</v>
      </c>
      <c r="AL7" s="14"/>
      <c r="AM7" s="14">
        <f t="shared" si="1"/>
        <v>0.01</v>
      </c>
      <c r="AN7" s="14">
        <f t="shared" si="1"/>
        <v>5.4888888888888898</v>
      </c>
      <c r="AO7" s="14"/>
      <c r="AP7" s="14">
        <f t="shared" si="1"/>
        <v>1.3333333333333333</v>
      </c>
      <c r="AQ7" s="14"/>
      <c r="AR7" s="14">
        <f t="shared" si="1"/>
        <v>0.77777777777777779</v>
      </c>
      <c r="AS7" s="14">
        <f t="shared" si="1"/>
        <v>1.8277777777777777</v>
      </c>
      <c r="AT7" s="14">
        <f t="shared" si="1"/>
        <v>0.4</v>
      </c>
      <c r="AU7" s="14">
        <f t="shared" si="1"/>
        <v>0.25555555555555554</v>
      </c>
      <c r="AV7" s="14">
        <f t="shared" si="1"/>
        <v>0.13</v>
      </c>
      <c r="AW7" s="14"/>
      <c r="AX7" s="15">
        <f>AVERAGE(AX8:AX24)</f>
        <v>11.744444444444445</v>
      </c>
      <c r="AY7" s="15">
        <f t="shared" ref="AY7:BL7" si="2">AVERAGE(AY8:AY24)</f>
        <v>34.288888888888884</v>
      </c>
      <c r="AZ7" s="15">
        <f t="shared" si="2"/>
        <v>2.6244444444444444</v>
      </c>
      <c r="BA7" s="15">
        <f t="shared" si="2"/>
        <v>10.455555555555556</v>
      </c>
      <c r="BB7" s="15">
        <f t="shared" si="2"/>
        <v>2.1822222222222218</v>
      </c>
      <c r="BC7" s="15">
        <f t="shared" si="2"/>
        <v>0.63444444444444437</v>
      </c>
      <c r="BD7" s="15">
        <f t="shared" si="2"/>
        <v>0.63444444444444437</v>
      </c>
      <c r="BE7" s="15">
        <f t="shared" si="2"/>
        <v>2.3033333333333332</v>
      </c>
      <c r="BF7" s="15">
        <f t="shared" si="2"/>
        <v>0.34444444444444444</v>
      </c>
      <c r="BG7" s="15">
        <f t="shared" si="2"/>
        <v>2.1755555555555555</v>
      </c>
      <c r="BH7" s="15">
        <f t="shared" si="2"/>
        <v>0.45111111111111107</v>
      </c>
      <c r="BI7" s="15">
        <f t="shared" si="2"/>
        <v>1.2377777777777776</v>
      </c>
      <c r="BJ7" s="15">
        <f t="shared" si="2"/>
        <v>0.17777777777777778</v>
      </c>
      <c r="BK7" s="15">
        <f t="shared" si="2"/>
        <v>1.1555555555555557</v>
      </c>
      <c r="BL7" s="15">
        <f t="shared" si="2"/>
        <v>0.17444444444444446</v>
      </c>
      <c r="BM7" s="15"/>
      <c r="BN7" s="16">
        <f t="shared" ref="BN7:BT7" si="3">AVERAGE(BN8:BN24)</f>
        <v>32.001211020284593</v>
      </c>
      <c r="BO7" s="16">
        <f t="shared" si="3"/>
        <v>35.829559967491008</v>
      </c>
      <c r="BP7" s="16">
        <f t="shared" si="3"/>
        <v>19.156528791565286</v>
      </c>
      <c r="BQ7" s="16">
        <f t="shared" si="3"/>
        <v>14.705422722300362</v>
      </c>
      <c r="BR7" s="16">
        <f t="shared" si="3"/>
        <v>9.4468494468494466</v>
      </c>
      <c r="BS7" s="16">
        <f t="shared" si="3"/>
        <v>7.2924648786717752</v>
      </c>
      <c r="BT7" s="16">
        <f t="shared" si="3"/>
        <v>7.5272331154684098</v>
      </c>
      <c r="BU7" s="16">
        <f t="shared" ref="BU7:CA7" si="4">AVERAGE(BU8:BU24)</f>
        <v>5.9386973180076623</v>
      </c>
      <c r="BV7" s="16">
        <f t="shared" si="4"/>
        <v>5.7101195683872845</v>
      </c>
      <c r="BW7" s="16">
        <f t="shared" si="4"/>
        <v>5.3009531270400849</v>
      </c>
      <c r="BX7" s="16">
        <f t="shared" si="4"/>
        <v>4.9709950914770182</v>
      </c>
      <c r="BY7" s="16">
        <f t="shared" si="4"/>
        <v>4.9937578027465674</v>
      </c>
      <c r="BZ7" s="16">
        <f t="shared" si="4"/>
        <v>4.6594982078853038</v>
      </c>
      <c r="CA7" s="16">
        <f t="shared" si="4"/>
        <v>4.5785943423738704</v>
      </c>
      <c r="CB7" s="16">
        <f t="shared" ref="CB7" si="5">AVERAGE(CB8:CB24)</f>
        <v>1.456414525460096</v>
      </c>
      <c r="CC7" s="16">
        <f t="shared" ref="CC7" si="6">AVERAGE(CC8:CC24)</f>
        <v>0.86168272831607906</v>
      </c>
      <c r="CD7" s="16">
        <f t="shared" ref="CD7" si="7">AVERAGE(CD8:CD24)</f>
        <v>7.1746645357248946</v>
      </c>
      <c r="CE7" s="17">
        <v>1.9319999999999999</v>
      </c>
      <c r="CF7" s="17">
        <v>0.90300000000000002</v>
      </c>
      <c r="CG7" s="17"/>
      <c r="CH7" s="77">
        <f>AVERAGE(CH8:CH24)</f>
        <v>4.224444444444444</v>
      </c>
      <c r="CI7" s="77">
        <f>AVERAGE(CI8:CI24)</f>
        <v>3.98</v>
      </c>
      <c r="CJ7" s="17"/>
      <c r="CK7" s="81">
        <f>AVERAGE(CK8:CK24)</f>
        <v>-11</v>
      </c>
      <c r="CL7" s="81">
        <f>AVERAGE(CL8:CL24)</f>
        <v>-17.150000000000002</v>
      </c>
      <c r="CM7" s="15"/>
      <c r="CN7" s="15"/>
      <c r="CO7" s="15"/>
      <c r="CP7" s="15"/>
      <c r="CQ7" s="82">
        <f>AVERAGE(CQ8:CQ24)</f>
        <v>0.62</v>
      </c>
      <c r="CR7" s="15"/>
      <c r="CS7" s="15"/>
      <c r="CT7" s="15"/>
      <c r="CU7" s="81">
        <f>AVERAGE(CU8:CU24)</f>
        <v>-1.0522222222222222</v>
      </c>
    </row>
    <row r="8" spans="1:99" x14ac:dyDescent="0.3">
      <c r="A8" t="s">
        <v>142</v>
      </c>
      <c r="B8" t="s">
        <v>135</v>
      </c>
      <c r="C8" s="18"/>
      <c r="D8" s="67">
        <v>57.48</v>
      </c>
      <c r="E8" s="68">
        <v>2.48</v>
      </c>
      <c r="F8" s="67">
        <v>27.67</v>
      </c>
      <c r="G8" s="69">
        <v>1.41</v>
      </c>
      <c r="H8" s="68">
        <v>1.82</v>
      </c>
      <c r="I8" s="68">
        <v>4.5999999999999996</v>
      </c>
      <c r="J8" s="70">
        <v>1E-3</v>
      </c>
      <c r="K8" s="70">
        <v>1E-3</v>
      </c>
      <c r="L8" s="70">
        <v>1E-3</v>
      </c>
      <c r="M8" s="70">
        <v>1E-3</v>
      </c>
      <c r="N8" s="67">
        <v>4.59</v>
      </c>
      <c r="O8" s="19">
        <v>100.04999999999998</v>
      </c>
      <c r="P8" s="18"/>
      <c r="Q8" s="18"/>
      <c r="R8" s="20"/>
      <c r="AL8" s="18"/>
      <c r="AM8" s="18"/>
      <c r="AN8" s="18"/>
      <c r="AO8" s="18"/>
      <c r="AP8" s="18"/>
      <c r="CE8" s="21"/>
      <c r="CF8" s="21"/>
      <c r="CG8" s="21"/>
      <c r="CH8" s="21"/>
      <c r="CI8" s="78"/>
      <c r="CJ8" s="21"/>
      <c r="CK8" s="21"/>
      <c r="CL8" s="21"/>
      <c r="CM8" s="21"/>
      <c r="CN8" s="21"/>
    </row>
    <row r="9" spans="1:99" x14ac:dyDescent="0.3">
      <c r="A9" t="s">
        <v>142</v>
      </c>
      <c r="B9" t="s">
        <v>136</v>
      </c>
      <c r="C9" s="18"/>
      <c r="D9" s="67">
        <v>44.39</v>
      </c>
      <c r="E9" s="68">
        <v>3.21</v>
      </c>
      <c r="F9" s="67">
        <v>24.69</v>
      </c>
      <c r="G9" s="69">
        <v>5.21</v>
      </c>
      <c r="H9" s="68">
        <v>4.8499999999999996</v>
      </c>
      <c r="I9" s="68">
        <v>4.7</v>
      </c>
      <c r="J9" s="70">
        <v>1E-3</v>
      </c>
      <c r="K9" s="70">
        <v>1E-3</v>
      </c>
      <c r="L9" s="70">
        <v>1E-3</v>
      </c>
      <c r="M9" s="69">
        <v>0.63</v>
      </c>
      <c r="N9" s="67">
        <v>9.2899999999999991</v>
      </c>
      <c r="O9" s="19">
        <v>96.97</v>
      </c>
      <c r="P9" s="18"/>
      <c r="Q9" s="18"/>
      <c r="R9" s="20"/>
      <c r="AL9" s="18"/>
      <c r="AM9" s="18"/>
      <c r="AN9" s="18"/>
      <c r="AO9" s="18"/>
      <c r="AP9" s="18"/>
      <c r="CE9" s="21"/>
      <c r="CF9" s="21"/>
      <c r="CG9" s="21"/>
      <c r="CH9" s="21"/>
      <c r="CI9" s="78"/>
      <c r="CJ9" s="21"/>
      <c r="CK9" s="21"/>
      <c r="CL9" s="21"/>
      <c r="CM9" s="21"/>
      <c r="CN9" s="21"/>
    </row>
    <row r="10" spans="1:99" x14ac:dyDescent="0.3">
      <c r="A10" t="s">
        <v>142</v>
      </c>
      <c r="B10" t="s">
        <v>137</v>
      </c>
      <c r="C10" s="18"/>
      <c r="D10" s="67">
        <v>44.14</v>
      </c>
      <c r="E10" s="68">
        <v>3.6970000000000001</v>
      </c>
      <c r="F10" s="67">
        <v>21.77</v>
      </c>
      <c r="G10" s="69">
        <v>5.32</v>
      </c>
      <c r="H10" s="68">
        <v>5.57</v>
      </c>
      <c r="I10" s="68">
        <v>4.67</v>
      </c>
      <c r="J10" s="70">
        <v>1E-3</v>
      </c>
      <c r="K10" s="70">
        <v>1E-3</v>
      </c>
      <c r="L10" s="70">
        <v>1E-3</v>
      </c>
      <c r="M10" s="69">
        <v>0.44</v>
      </c>
      <c r="N10" s="67">
        <v>13.97</v>
      </c>
      <c r="O10" s="19">
        <v>99.576999999999984</v>
      </c>
      <c r="P10" s="18"/>
      <c r="Q10" s="18"/>
      <c r="R10" s="20"/>
      <c r="AL10" s="18"/>
      <c r="AM10" s="18"/>
      <c r="AN10" s="18"/>
      <c r="AO10" s="18"/>
      <c r="AP10" s="18"/>
      <c r="CE10" s="21"/>
      <c r="CF10" s="21"/>
      <c r="CG10" s="21"/>
      <c r="CH10" s="21"/>
      <c r="CI10" s="78"/>
      <c r="CJ10" s="21"/>
      <c r="CK10" s="21"/>
      <c r="CL10" s="21"/>
      <c r="CM10" s="21"/>
      <c r="CN10" s="21"/>
    </row>
    <row r="11" spans="1:99" x14ac:dyDescent="0.3">
      <c r="A11" t="s">
        <v>142</v>
      </c>
      <c r="B11" t="s">
        <v>138</v>
      </c>
      <c r="C11" s="18"/>
      <c r="D11" s="67">
        <v>43.81</v>
      </c>
      <c r="E11" s="68">
        <v>5.8260000000000005</v>
      </c>
      <c r="F11" s="67">
        <v>18.010000000000002</v>
      </c>
      <c r="G11" s="69">
        <v>4.47</v>
      </c>
      <c r="H11" s="68">
        <v>2.64</v>
      </c>
      <c r="I11" s="68">
        <v>3.81</v>
      </c>
      <c r="J11" s="70">
        <v>1E-3</v>
      </c>
      <c r="K11" s="70">
        <v>1E-3</v>
      </c>
      <c r="L11" s="69">
        <v>0.8</v>
      </c>
      <c r="M11" s="70">
        <v>1E-3</v>
      </c>
      <c r="N11" s="67">
        <v>16.18</v>
      </c>
      <c r="O11" s="19">
        <v>95.545999999999992</v>
      </c>
      <c r="P11" s="18"/>
      <c r="Q11" s="18"/>
      <c r="R11" s="20"/>
      <c r="AL11" s="18"/>
      <c r="AM11" s="18"/>
      <c r="AN11" s="18"/>
      <c r="AO11" s="18"/>
      <c r="AP11" s="18"/>
      <c r="CE11" s="21"/>
      <c r="CF11" s="21"/>
      <c r="CG11" s="21"/>
      <c r="CH11" s="21"/>
      <c r="CI11" s="78"/>
      <c r="CJ11" s="21"/>
      <c r="CK11" s="21"/>
      <c r="CL11" s="21"/>
      <c r="CM11" s="21"/>
      <c r="CN11" s="21"/>
    </row>
    <row r="12" spans="1:99" x14ac:dyDescent="0.3">
      <c r="A12" t="s">
        <v>142</v>
      </c>
      <c r="B12" t="s">
        <v>139</v>
      </c>
      <c r="C12" s="18"/>
      <c r="D12" s="67">
        <v>43.5</v>
      </c>
      <c r="E12" s="68">
        <v>6.6539999999999999</v>
      </c>
      <c r="F12" s="67">
        <v>13.17</v>
      </c>
      <c r="G12" s="69">
        <v>3.52</v>
      </c>
      <c r="H12" s="68">
        <v>2.4700000000000002</v>
      </c>
      <c r="I12" s="68">
        <v>3.75</v>
      </c>
      <c r="J12" s="70">
        <v>1E-3</v>
      </c>
      <c r="K12" s="70">
        <v>1E-3</v>
      </c>
      <c r="L12" s="69">
        <v>0.68</v>
      </c>
      <c r="M12" s="70">
        <v>1E-3</v>
      </c>
      <c r="N12" s="67">
        <v>19.61</v>
      </c>
      <c r="O12" s="19">
        <v>93.353999999999999</v>
      </c>
      <c r="P12" s="18"/>
      <c r="Q12" s="18"/>
      <c r="R12" s="20"/>
      <c r="AL12" s="18"/>
      <c r="AM12" s="18"/>
      <c r="AN12" s="18"/>
      <c r="AO12" s="18"/>
      <c r="AP12" s="18"/>
      <c r="CE12" s="21"/>
      <c r="CF12" s="21"/>
      <c r="CG12" s="21"/>
      <c r="CH12" s="21"/>
      <c r="CI12" s="78"/>
      <c r="CJ12" s="21"/>
      <c r="CK12" s="21"/>
      <c r="CL12" s="21"/>
      <c r="CM12" s="21"/>
      <c r="CN12" s="21"/>
    </row>
    <row r="13" spans="1:99" x14ac:dyDescent="0.3">
      <c r="A13" t="s">
        <v>143</v>
      </c>
      <c r="B13" s="22" t="s">
        <v>110</v>
      </c>
      <c r="C13" s="11" t="s">
        <v>111</v>
      </c>
      <c r="D13" s="71">
        <v>42.57</v>
      </c>
      <c r="E13" s="72">
        <v>3.57</v>
      </c>
      <c r="F13" s="71">
        <v>15.82</v>
      </c>
      <c r="G13" s="72">
        <v>5.41</v>
      </c>
      <c r="H13" s="72">
        <v>5.93</v>
      </c>
      <c r="I13" s="72">
        <v>4.1900000000000004</v>
      </c>
      <c r="J13" s="70">
        <v>1E-3</v>
      </c>
      <c r="K13" s="70">
        <v>1E-3</v>
      </c>
      <c r="L13" s="72">
        <v>0.24</v>
      </c>
      <c r="M13" s="72">
        <v>0.13</v>
      </c>
      <c r="N13" s="72">
        <v>21.8</v>
      </c>
      <c r="O13" s="23">
        <f>SUM(D13:N13)</f>
        <v>99.662000000000006</v>
      </c>
      <c r="P13" s="25">
        <v>15.8</v>
      </c>
      <c r="Q13" s="24">
        <v>3</v>
      </c>
      <c r="R13" s="24">
        <v>17.899999999999999</v>
      </c>
      <c r="S13" s="24">
        <v>313</v>
      </c>
      <c r="T13" s="25">
        <v>313</v>
      </c>
      <c r="U13" s="24">
        <v>271</v>
      </c>
      <c r="V13" s="24">
        <v>84</v>
      </c>
      <c r="W13" s="24">
        <v>4.2</v>
      </c>
      <c r="X13" s="24">
        <v>1009</v>
      </c>
      <c r="Y13" s="24">
        <v>1.8</v>
      </c>
      <c r="Z13" s="26">
        <v>0.01</v>
      </c>
      <c r="AA13" s="24">
        <v>7</v>
      </c>
      <c r="AB13" s="24">
        <v>51</v>
      </c>
      <c r="AC13" s="24">
        <v>1.9</v>
      </c>
      <c r="AD13" s="24">
        <v>0.7</v>
      </c>
      <c r="AE13" s="24">
        <v>307</v>
      </c>
      <c r="AF13" s="24">
        <v>8.9</v>
      </c>
      <c r="AG13" s="24">
        <v>81</v>
      </c>
      <c r="AH13" s="25">
        <v>39</v>
      </c>
      <c r="AI13" s="27">
        <v>0.2</v>
      </c>
      <c r="AJ13" s="26">
        <v>0.1</v>
      </c>
      <c r="AK13" s="27">
        <v>1.8</v>
      </c>
      <c r="AL13" s="27"/>
      <c r="AM13" s="26">
        <v>0.01</v>
      </c>
      <c r="AN13" s="27">
        <v>4.3</v>
      </c>
      <c r="AP13" s="27">
        <v>1.1000000000000001</v>
      </c>
      <c r="AR13" s="27">
        <v>0.1</v>
      </c>
      <c r="AS13" s="27">
        <v>1.7</v>
      </c>
      <c r="AT13" s="26">
        <v>0.1</v>
      </c>
      <c r="AU13" s="27">
        <v>0.2</v>
      </c>
      <c r="AV13" s="26">
        <v>0.01</v>
      </c>
      <c r="AW13" s="28"/>
      <c r="AX13" s="23">
        <v>8.9</v>
      </c>
      <c r="AY13" s="23">
        <v>28.3</v>
      </c>
      <c r="AZ13" s="29">
        <v>2.1</v>
      </c>
      <c r="BA13" s="23">
        <v>8.3000000000000007</v>
      </c>
      <c r="BB13" s="29">
        <v>1.63</v>
      </c>
      <c r="BC13" s="30">
        <v>0.47</v>
      </c>
      <c r="BD13" s="31">
        <f>BC13-Q13*BD$5</f>
        <v>0.47</v>
      </c>
      <c r="BE13" s="24">
        <v>1.73</v>
      </c>
      <c r="BF13" s="24">
        <v>0.25</v>
      </c>
      <c r="BG13" s="24">
        <v>1.42</v>
      </c>
      <c r="BH13" s="24">
        <v>0.28999999999999998</v>
      </c>
      <c r="BI13" s="24">
        <v>0.85</v>
      </c>
      <c r="BJ13" s="24">
        <v>0.12</v>
      </c>
      <c r="BK13" s="24">
        <v>0.81</v>
      </c>
      <c r="BL13" s="24">
        <v>0.13</v>
      </c>
      <c r="BM13" s="24"/>
      <c r="BN13" s="31">
        <f t="shared" ref="BN13:BR15" si="8">AX13/BN$4</f>
        <v>24.250681198910083</v>
      </c>
      <c r="BO13" s="31">
        <f t="shared" si="8"/>
        <v>29.571577847439919</v>
      </c>
      <c r="BP13" s="31">
        <f t="shared" si="8"/>
        <v>15.32846715328467</v>
      </c>
      <c r="BQ13" s="31">
        <f t="shared" si="8"/>
        <v>11.673699015471168</v>
      </c>
      <c r="BR13" s="31">
        <f t="shared" si="8"/>
        <v>7.0562770562770556</v>
      </c>
      <c r="BS13" s="31">
        <f t="shared" ref="BS13:CA15" si="9">BD13/BS$4</f>
        <v>5.4022988505747129</v>
      </c>
      <c r="BT13" s="31">
        <f t="shared" si="9"/>
        <v>5.6535947712418304</v>
      </c>
      <c r="BU13" s="31">
        <f t="shared" si="9"/>
        <v>4.3103448275862064</v>
      </c>
      <c r="BV13" s="31">
        <f t="shared" si="9"/>
        <v>3.727034120734908</v>
      </c>
      <c r="BW13" s="31">
        <f t="shared" si="9"/>
        <v>3.4077555816686251</v>
      </c>
      <c r="BX13" s="31">
        <f t="shared" si="9"/>
        <v>3.4136546184738954</v>
      </c>
      <c r="BY13" s="31">
        <f t="shared" si="9"/>
        <v>3.3707865168539324</v>
      </c>
      <c r="BZ13" s="31">
        <f t="shared" si="9"/>
        <v>3.2661290322580649</v>
      </c>
      <c r="CA13" s="31">
        <f t="shared" si="9"/>
        <v>3.4120734908136483</v>
      </c>
      <c r="CB13" s="32">
        <f>BO13/((BN13*BP13)^0.5)</f>
        <v>1.5337803261582863</v>
      </c>
      <c r="CC13" s="32">
        <f>BS13/((BR13*BT13)^0.5)</f>
        <v>0.85531966018228178</v>
      </c>
      <c r="CD13" s="32">
        <f>BN13/BZ13</f>
        <v>7.4248999226292591</v>
      </c>
      <c r="CE13" s="21"/>
      <c r="CF13" s="21"/>
      <c r="CG13" s="21"/>
      <c r="CH13" s="79">
        <v>6.73</v>
      </c>
      <c r="CI13" s="23">
        <v>3.6</v>
      </c>
      <c r="CJ13" s="21"/>
      <c r="CK13" s="24">
        <v>-10</v>
      </c>
      <c r="CL13" s="24">
        <v>-14.5</v>
      </c>
      <c r="CM13" s="33"/>
      <c r="CN13" s="33"/>
      <c r="CQ13" s="24">
        <v>0.33</v>
      </c>
      <c r="CU13" s="24">
        <v>-0.86</v>
      </c>
    </row>
    <row r="14" spans="1:99" x14ac:dyDescent="0.3">
      <c r="A14" t="s">
        <v>143</v>
      </c>
      <c r="B14" s="22" t="s">
        <v>112</v>
      </c>
      <c r="C14" s="11" t="s">
        <v>111</v>
      </c>
      <c r="D14" s="71">
        <v>42.46</v>
      </c>
      <c r="E14" s="72">
        <v>4.53</v>
      </c>
      <c r="F14" s="71">
        <v>23.59</v>
      </c>
      <c r="G14" s="72">
        <v>5.95</v>
      </c>
      <c r="H14" s="72">
        <v>7.39</v>
      </c>
      <c r="I14" s="72">
        <v>4.08</v>
      </c>
      <c r="J14" s="70">
        <v>1E-3</v>
      </c>
      <c r="K14" s="70">
        <v>1E-3</v>
      </c>
      <c r="L14" s="72">
        <v>0.31</v>
      </c>
      <c r="M14" s="72">
        <v>0.13</v>
      </c>
      <c r="N14" s="72">
        <v>11.3</v>
      </c>
      <c r="O14" s="23">
        <f>SUM(D14:N14)</f>
        <v>99.742000000000004</v>
      </c>
      <c r="P14" s="23">
        <v>5.8</v>
      </c>
      <c r="Q14" s="24">
        <v>10</v>
      </c>
      <c r="R14" s="24">
        <v>12.1</v>
      </c>
      <c r="S14" s="24">
        <v>267</v>
      </c>
      <c r="T14" s="25">
        <v>267</v>
      </c>
      <c r="U14" s="24">
        <v>34</v>
      </c>
      <c r="V14" s="24">
        <v>92</v>
      </c>
      <c r="W14" s="29">
        <v>5</v>
      </c>
      <c r="X14" s="24">
        <v>900</v>
      </c>
      <c r="Y14" s="24">
        <v>3.1</v>
      </c>
      <c r="Z14" s="24">
        <v>0.2</v>
      </c>
      <c r="AA14" s="24">
        <v>9</v>
      </c>
      <c r="AB14" s="24">
        <v>81</v>
      </c>
      <c r="AC14" s="24">
        <v>2</v>
      </c>
      <c r="AD14" s="24">
        <v>0.9</v>
      </c>
      <c r="AE14" s="24">
        <v>345</v>
      </c>
      <c r="AF14" s="25">
        <v>11.4</v>
      </c>
      <c r="AG14" s="24">
        <v>94</v>
      </c>
      <c r="AH14" s="25">
        <v>50.3</v>
      </c>
      <c r="AI14" s="27">
        <v>0.4</v>
      </c>
      <c r="AJ14" s="26">
        <v>0.1</v>
      </c>
      <c r="AK14" s="27">
        <v>1.2</v>
      </c>
      <c r="AL14" s="27"/>
      <c r="AM14" s="26">
        <v>0.01</v>
      </c>
      <c r="AN14" s="27">
        <v>5.0999999999999996</v>
      </c>
      <c r="AP14" s="27">
        <v>1.5</v>
      </c>
      <c r="AR14" s="27">
        <v>0.5</v>
      </c>
      <c r="AS14" s="27">
        <v>2.2000000000000002</v>
      </c>
      <c r="AT14" s="26">
        <v>0.1</v>
      </c>
      <c r="AU14" s="27">
        <v>0.2</v>
      </c>
      <c r="AV14" s="26">
        <v>0.01</v>
      </c>
      <c r="AW14" s="28"/>
      <c r="AX14" s="23">
        <v>11.6</v>
      </c>
      <c r="AY14" s="23">
        <v>38.6</v>
      </c>
      <c r="AZ14" s="29">
        <v>2.68</v>
      </c>
      <c r="BA14" s="23">
        <v>11.8</v>
      </c>
      <c r="BB14" s="29">
        <v>2.12</v>
      </c>
      <c r="BC14" s="30">
        <v>0.48</v>
      </c>
      <c r="BD14" s="31">
        <f>BC14-Q14*BD$5</f>
        <v>0.48</v>
      </c>
      <c r="BE14" s="24">
        <v>2.16</v>
      </c>
      <c r="BF14" s="24">
        <v>0.33</v>
      </c>
      <c r="BG14" s="24">
        <v>2.08</v>
      </c>
      <c r="BH14" s="24">
        <v>0.48</v>
      </c>
      <c r="BI14" s="24">
        <v>1.18</v>
      </c>
      <c r="BJ14" s="24">
        <v>0.17</v>
      </c>
      <c r="BK14" s="24">
        <v>1.07</v>
      </c>
      <c r="BL14" s="24">
        <v>0.18</v>
      </c>
      <c r="BM14" s="24"/>
      <c r="BN14" s="31">
        <f t="shared" si="8"/>
        <v>31.607629427792915</v>
      </c>
      <c r="BO14" s="31">
        <f t="shared" si="8"/>
        <v>40.334378265412752</v>
      </c>
      <c r="BP14" s="31">
        <f t="shared" si="8"/>
        <v>19.562043795620436</v>
      </c>
      <c r="BQ14" s="31">
        <f t="shared" si="8"/>
        <v>16.596343178621662</v>
      </c>
      <c r="BR14" s="31">
        <f t="shared" si="8"/>
        <v>9.1774891774891767</v>
      </c>
      <c r="BS14" s="31">
        <f t="shared" si="9"/>
        <v>5.5172413793103452</v>
      </c>
      <c r="BT14" s="31">
        <f t="shared" si="9"/>
        <v>7.0588235294117654</v>
      </c>
      <c r="BU14" s="31">
        <f t="shared" si="9"/>
        <v>5.6896551724137927</v>
      </c>
      <c r="BV14" s="31">
        <f t="shared" si="9"/>
        <v>5.4593175853018376</v>
      </c>
      <c r="BW14" s="31">
        <f t="shared" si="9"/>
        <v>5.64042303172738</v>
      </c>
      <c r="BX14" s="31">
        <f t="shared" si="9"/>
        <v>4.7389558232931721</v>
      </c>
      <c r="BY14" s="31">
        <f t="shared" si="9"/>
        <v>4.7752808988764048</v>
      </c>
      <c r="BZ14" s="31">
        <f t="shared" si="9"/>
        <v>4.314516129032258</v>
      </c>
      <c r="CA14" s="31">
        <f t="shared" si="9"/>
        <v>4.7244094488188972</v>
      </c>
      <c r="CB14" s="32">
        <f>BO14/((BN14*BP14)^0.5)</f>
        <v>1.6220800800330868</v>
      </c>
      <c r="CC14" s="32">
        <f>BS14/((BR14*BT14)^0.5)</f>
        <v>0.68547856974870214</v>
      </c>
      <c r="CD14" s="32">
        <f>BN14/BZ14</f>
        <v>7.3258804655071428</v>
      </c>
      <c r="CE14" s="21"/>
      <c r="CF14" s="21"/>
      <c r="CG14" s="21"/>
      <c r="CH14" s="79">
        <v>3.79</v>
      </c>
      <c r="CI14" s="23">
        <v>4.96</v>
      </c>
      <c r="CJ14" s="21"/>
      <c r="CK14" s="24">
        <v>-10.8</v>
      </c>
      <c r="CL14" s="24">
        <v>-17.5</v>
      </c>
      <c r="CM14" s="33"/>
      <c r="CN14" s="33"/>
      <c r="CQ14" s="24">
        <v>1.4</v>
      </c>
      <c r="CU14" s="24">
        <v>-0.92</v>
      </c>
    </row>
    <row r="15" spans="1:99" x14ac:dyDescent="0.3">
      <c r="A15" t="s">
        <v>143</v>
      </c>
      <c r="B15" s="22" t="s">
        <v>113</v>
      </c>
      <c r="C15" s="11" t="s">
        <v>111</v>
      </c>
      <c r="D15" s="71">
        <v>42.38</v>
      </c>
      <c r="E15" s="72">
        <v>3.92</v>
      </c>
      <c r="F15" s="71">
        <v>16.91</v>
      </c>
      <c r="G15" s="72">
        <v>7.04</v>
      </c>
      <c r="H15" s="72">
        <v>6.33</v>
      </c>
      <c r="I15" s="72">
        <v>3.18</v>
      </c>
      <c r="J15" s="70">
        <v>1E-3</v>
      </c>
      <c r="K15" s="70">
        <v>1E-3</v>
      </c>
      <c r="L15" s="72">
        <v>0.33</v>
      </c>
      <c r="M15" s="72">
        <v>0.13</v>
      </c>
      <c r="N15" s="72">
        <v>19.399999999999999</v>
      </c>
      <c r="O15" s="23">
        <f>SUM(D15:N15)</f>
        <v>99.622000000000014</v>
      </c>
      <c r="P15" s="23">
        <v>5.0999999999999996</v>
      </c>
      <c r="Q15" s="24">
        <v>6</v>
      </c>
      <c r="R15" s="24">
        <v>12.5</v>
      </c>
      <c r="S15" s="24">
        <v>308</v>
      </c>
      <c r="T15" s="25">
        <v>308</v>
      </c>
      <c r="U15" s="24">
        <v>366</v>
      </c>
      <c r="V15" s="24">
        <v>67</v>
      </c>
      <c r="W15" s="29">
        <v>5.2</v>
      </c>
      <c r="X15" s="24">
        <v>1188</v>
      </c>
      <c r="Y15" s="24">
        <v>4.3</v>
      </c>
      <c r="Z15" s="26">
        <v>0.01</v>
      </c>
      <c r="AA15" s="24">
        <v>9</v>
      </c>
      <c r="AB15" s="24">
        <v>57</v>
      </c>
      <c r="AC15" s="24">
        <v>3</v>
      </c>
      <c r="AD15" s="24">
        <v>1.2</v>
      </c>
      <c r="AE15" s="24">
        <v>350</v>
      </c>
      <c r="AF15" s="25">
        <v>12.4</v>
      </c>
      <c r="AG15" s="24">
        <v>56</v>
      </c>
      <c r="AH15" s="25">
        <v>55.6</v>
      </c>
      <c r="AI15" s="27">
        <v>0.3</v>
      </c>
      <c r="AJ15" s="26">
        <v>0.1</v>
      </c>
      <c r="AK15" s="27">
        <v>1.8</v>
      </c>
      <c r="AL15" s="27"/>
      <c r="AM15" s="26">
        <v>0.01</v>
      </c>
      <c r="AN15" s="34">
        <v>6</v>
      </c>
      <c r="AP15" s="27">
        <v>1.5</v>
      </c>
      <c r="AR15" s="27">
        <v>0.2</v>
      </c>
      <c r="AS15" s="27">
        <v>2.9</v>
      </c>
      <c r="AT15" s="26">
        <v>0.1</v>
      </c>
      <c r="AU15" s="27">
        <v>0.3</v>
      </c>
      <c r="AV15" s="26">
        <v>0.01</v>
      </c>
      <c r="AW15" s="28"/>
      <c r="AX15" s="23">
        <v>14.5</v>
      </c>
      <c r="AY15" s="23">
        <v>41.4</v>
      </c>
      <c r="AZ15" s="29">
        <v>2.92</v>
      </c>
      <c r="BA15" s="23">
        <v>12.2</v>
      </c>
      <c r="BB15" s="29">
        <v>2.36</v>
      </c>
      <c r="BC15" s="30">
        <v>0.66</v>
      </c>
      <c r="BD15" s="31">
        <f>BC15-Q15*BD$5</f>
        <v>0.66</v>
      </c>
      <c r="BE15" s="24">
        <v>2.46</v>
      </c>
      <c r="BF15" s="24">
        <v>0.35</v>
      </c>
      <c r="BG15" s="24">
        <v>2.39</v>
      </c>
      <c r="BH15" s="24">
        <v>0.49</v>
      </c>
      <c r="BI15" s="24">
        <v>1.33</v>
      </c>
      <c r="BJ15" s="24">
        <v>0.19</v>
      </c>
      <c r="BK15" s="24">
        <v>1.27</v>
      </c>
      <c r="BL15" s="24">
        <v>0.17</v>
      </c>
      <c r="BM15" s="24"/>
      <c r="BN15" s="31">
        <f t="shared" si="8"/>
        <v>39.509536784741144</v>
      </c>
      <c r="BO15" s="31">
        <f t="shared" si="8"/>
        <v>43.260188087774296</v>
      </c>
      <c r="BP15" s="31">
        <f t="shared" si="8"/>
        <v>21.313868613138684</v>
      </c>
      <c r="BQ15" s="31">
        <f t="shared" si="8"/>
        <v>17.158931082981717</v>
      </c>
      <c r="BR15" s="31">
        <f t="shared" si="8"/>
        <v>10.216450216450216</v>
      </c>
      <c r="BS15" s="31">
        <f t="shared" si="9"/>
        <v>7.5862068965517251</v>
      </c>
      <c r="BT15" s="31">
        <f t="shared" si="9"/>
        <v>8.0392156862745097</v>
      </c>
      <c r="BU15" s="31">
        <f t="shared" si="9"/>
        <v>6.0344827586206886</v>
      </c>
      <c r="BV15" s="31">
        <f t="shared" si="9"/>
        <v>6.272965879265092</v>
      </c>
      <c r="BW15" s="31">
        <f t="shared" si="9"/>
        <v>5.7579318448883665</v>
      </c>
      <c r="BX15" s="31">
        <f t="shared" si="9"/>
        <v>5.3413654618473903</v>
      </c>
      <c r="BY15" s="31">
        <f t="shared" si="9"/>
        <v>5.3370786516853936</v>
      </c>
      <c r="BZ15" s="31">
        <f t="shared" si="9"/>
        <v>5.120967741935484</v>
      </c>
      <c r="CA15" s="31">
        <f t="shared" si="9"/>
        <v>4.4619422572178475</v>
      </c>
      <c r="CB15" s="32">
        <f>BO15/((BN15*BP15)^0.5)</f>
        <v>1.4907550602778066</v>
      </c>
      <c r="CC15" s="32">
        <f>BS15/((BR15*BT15)^0.5)</f>
        <v>0.83708166808413542</v>
      </c>
      <c r="CD15" s="32">
        <f>BN15/BZ15</f>
        <v>7.7152481280439398</v>
      </c>
      <c r="CE15" s="21"/>
      <c r="CF15" s="21"/>
      <c r="CG15" s="21"/>
      <c r="CH15" s="79">
        <v>6.2299999999999986</v>
      </c>
      <c r="CI15" s="23">
        <v>3.31</v>
      </c>
      <c r="CJ15" s="21"/>
      <c r="CK15" s="24">
        <v>-9</v>
      </c>
      <c r="CL15" s="24">
        <v>-14.8</v>
      </c>
      <c r="CM15" s="33"/>
      <c r="CN15" s="33"/>
      <c r="CQ15" s="24">
        <v>0.78</v>
      </c>
      <c r="CU15" s="24">
        <v>-1.03</v>
      </c>
    </row>
    <row r="16" spans="1:99" x14ac:dyDescent="0.3">
      <c r="A16" t="s">
        <v>142</v>
      </c>
      <c r="B16" t="s">
        <v>146</v>
      </c>
      <c r="C16" s="18"/>
      <c r="D16" s="67">
        <v>41.95</v>
      </c>
      <c r="E16" s="68">
        <v>4.6940000000000008</v>
      </c>
      <c r="F16" s="67">
        <v>22.85</v>
      </c>
      <c r="G16" s="69">
        <v>4.7699999999999996</v>
      </c>
      <c r="H16" s="68">
        <v>2.3199999999999998</v>
      </c>
      <c r="I16" s="68">
        <v>2.79</v>
      </c>
      <c r="J16" s="70">
        <v>1E-3</v>
      </c>
      <c r="K16" s="70">
        <v>1E-3</v>
      </c>
      <c r="L16" s="69">
        <v>0.17</v>
      </c>
      <c r="M16" s="69">
        <v>0.26</v>
      </c>
      <c r="N16" s="67">
        <v>16.78</v>
      </c>
      <c r="O16" s="19">
        <v>96.584000000000003</v>
      </c>
      <c r="P16" s="35"/>
      <c r="Q16" s="36"/>
      <c r="R16" s="37"/>
      <c r="S16" s="38"/>
      <c r="W16" s="31"/>
      <c r="AL16" s="18"/>
      <c r="AM16" s="18"/>
      <c r="AN16" s="39"/>
      <c r="AO16" s="18"/>
      <c r="AP16" s="18"/>
      <c r="AW16" s="21"/>
      <c r="AX16" s="20"/>
      <c r="AY16" s="20"/>
      <c r="AZ16" s="31"/>
      <c r="BA16" s="20"/>
      <c r="BB16" s="31"/>
      <c r="BD16" s="31"/>
      <c r="CE16" s="21"/>
      <c r="CF16" s="21"/>
      <c r="CG16" s="21"/>
      <c r="CH16" s="78"/>
      <c r="CI16" s="78"/>
      <c r="CJ16" s="21"/>
      <c r="CK16" s="21"/>
      <c r="CL16" s="21"/>
      <c r="CM16" s="21"/>
      <c r="CN16" s="21"/>
    </row>
    <row r="17" spans="1:99" x14ac:dyDescent="0.3">
      <c r="A17" t="s">
        <v>143</v>
      </c>
      <c r="B17" s="22" t="s">
        <v>114</v>
      </c>
      <c r="C17" s="11" t="s">
        <v>111</v>
      </c>
      <c r="D17" s="71">
        <v>39.26</v>
      </c>
      <c r="E17" s="72">
        <v>3.31</v>
      </c>
      <c r="F17" s="71">
        <v>35.61</v>
      </c>
      <c r="G17" s="72">
        <v>5.31</v>
      </c>
      <c r="H17" s="73">
        <v>5</v>
      </c>
      <c r="I17" s="72">
        <v>5.25</v>
      </c>
      <c r="J17" s="70">
        <v>1E-3</v>
      </c>
      <c r="K17" s="70">
        <v>1E-3</v>
      </c>
      <c r="L17" s="72">
        <v>0.23</v>
      </c>
      <c r="M17" s="72">
        <v>0.19</v>
      </c>
      <c r="N17" s="72">
        <v>5.5</v>
      </c>
      <c r="O17" s="23">
        <f>SUM(D17:N17)</f>
        <v>99.66200000000002</v>
      </c>
      <c r="P17" s="25">
        <v>81</v>
      </c>
      <c r="Q17" s="24">
        <v>6</v>
      </c>
      <c r="R17" s="24">
        <v>10.1</v>
      </c>
      <c r="S17" s="24">
        <v>416</v>
      </c>
      <c r="T17" s="25">
        <v>416</v>
      </c>
      <c r="U17" s="24">
        <v>22</v>
      </c>
      <c r="V17" s="24">
        <v>185</v>
      </c>
      <c r="W17" s="29">
        <v>4</v>
      </c>
      <c r="X17" s="24">
        <v>751</v>
      </c>
      <c r="Y17" s="24">
        <v>4.9000000000000004</v>
      </c>
      <c r="Z17" s="24">
        <v>0.2</v>
      </c>
      <c r="AA17" s="24">
        <v>7</v>
      </c>
      <c r="AB17" s="24">
        <v>88</v>
      </c>
      <c r="AC17" s="24">
        <v>1.9</v>
      </c>
      <c r="AD17" s="24">
        <v>0.6</v>
      </c>
      <c r="AE17" s="24">
        <v>381</v>
      </c>
      <c r="AF17" s="24">
        <v>9.1</v>
      </c>
      <c r="AG17" s="24">
        <v>43</v>
      </c>
      <c r="AH17" s="25">
        <v>36</v>
      </c>
      <c r="AI17" s="27">
        <v>0.1</v>
      </c>
      <c r="AJ17" s="26">
        <v>0.1</v>
      </c>
      <c r="AK17" s="27">
        <v>1.1000000000000001</v>
      </c>
      <c r="AL17" s="27"/>
      <c r="AM17" s="26">
        <v>0.01</v>
      </c>
      <c r="AN17" s="34">
        <v>5.6</v>
      </c>
      <c r="AP17" s="27">
        <v>0.9</v>
      </c>
      <c r="AR17" s="27">
        <v>0.8</v>
      </c>
      <c r="AS17" s="26">
        <v>0.05</v>
      </c>
      <c r="AT17" s="26">
        <v>0.1</v>
      </c>
      <c r="AU17" s="27">
        <v>0.2</v>
      </c>
      <c r="AV17" s="26">
        <v>0.01</v>
      </c>
      <c r="AW17" s="28"/>
      <c r="AX17" s="23">
        <v>9.4</v>
      </c>
      <c r="AY17" s="23">
        <v>28.2</v>
      </c>
      <c r="AZ17" s="29">
        <v>2.09</v>
      </c>
      <c r="BA17" s="23">
        <v>7.8</v>
      </c>
      <c r="BB17" s="29">
        <v>1.72</v>
      </c>
      <c r="BC17" s="30">
        <v>0.56999999999999995</v>
      </c>
      <c r="BD17" s="31">
        <f>BC17-Q17*BD$5</f>
        <v>0.56999999999999995</v>
      </c>
      <c r="BE17" s="24">
        <v>1.74</v>
      </c>
      <c r="BF17" s="24">
        <v>0.25</v>
      </c>
      <c r="BG17" s="24">
        <v>1.57</v>
      </c>
      <c r="BH17" s="29">
        <v>0.3</v>
      </c>
      <c r="BI17" s="24">
        <v>0.89</v>
      </c>
      <c r="BJ17" s="24">
        <v>0.12</v>
      </c>
      <c r="BK17" s="24">
        <v>0.75</v>
      </c>
      <c r="BL17" s="24">
        <v>0.11</v>
      </c>
      <c r="BM17" s="24"/>
      <c r="BN17" s="31">
        <f t="shared" ref="BN17:BR19" si="10">AX17/BN$4</f>
        <v>25.61307901907357</v>
      </c>
      <c r="BO17" s="31">
        <f t="shared" si="10"/>
        <v>29.467084639498434</v>
      </c>
      <c r="BP17" s="31">
        <f t="shared" si="10"/>
        <v>15.255474452554742</v>
      </c>
      <c r="BQ17" s="31">
        <f t="shared" si="10"/>
        <v>10.970464135021098</v>
      </c>
      <c r="BR17" s="31">
        <f t="shared" si="10"/>
        <v>7.4458874458874451</v>
      </c>
      <c r="BS17" s="31">
        <f t="shared" ref="BS17:CA19" si="11">BD17/BS$4</f>
        <v>6.5517241379310347</v>
      </c>
      <c r="BT17" s="31">
        <f t="shared" si="11"/>
        <v>5.6862745098039218</v>
      </c>
      <c r="BU17" s="31">
        <f t="shared" si="11"/>
        <v>4.3103448275862064</v>
      </c>
      <c r="BV17" s="31">
        <f t="shared" si="11"/>
        <v>4.120734908136483</v>
      </c>
      <c r="BW17" s="31">
        <f t="shared" si="11"/>
        <v>3.5252643948296125</v>
      </c>
      <c r="BX17" s="31">
        <f t="shared" si="11"/>
        <v>3.5742971887550201</v>
      </c>
      <c r="BY17" s="31">
        <f t="shared" si="11"/>
        <v>3.3707865168539324</v>
      </c>
      <c r="BZ17" s="31">
        <f t="shared" si="11"/>
        <v>3.024193548387097</v>
      </c>
      <c r="CA17" s="31">
        <f t="shared" si="11"/>
        <v>2.8871391076115485</v>
      </c>
      <c r="CB17" s="32">
        <f>BO17/((BN17*BP17)^0.5)</f>
        <v>1.490710863533536</v>
      </c>
      <c r="CC17" s="32">
        <f>BS17/((BR17*BT17)^0.5)</f>
        <v>1.0068933176937032</v>
      </c>
      <c r="CD17" s="32">
        <f>BN17/BZ17</f>
        <v>8.4693914623069926</v>
      </c>
      <c r="CE17" s="21"/>
      <c r="CF17" s="21"/>
      <c r="CG17" s="21"/>
      <c r="CH17" s="79">
        <v>1.95</v>
      </c>
      <c r="CI17" s="23">
        <v>1.53</v>
      </c>
      <c r="CJ17" s="21"/>
      <c r="CK17" s="24">
        <v>-11.9</v>
      </c>
      <c r="CL17" s="24">
        <v>-16.899999999999999</v>
      </c>
      <c r="CM17" s="33"/>
      <c r="CN17" s="33"/>
      <c r="CQ17" s="24">
        <v>0.25</v>
      </c>
      <c r="CU17" s="24">
        <v>-0.59</v>
      </c>
    </row>
    <row r="18" spans="1:99" x14ac:dyDescent="0.3">
      <c r="A18" t="s">
        <v>143</v>
      </c>
      <c r="B18" s="22" t="s">
        <v>115</v>
      </c>
      <c r="C18" s="11" t="s">
        <v>111</v>
      </c>
      <c r="D18" s="71">
        <v>36.39</v>
      </c>
      <c r="E18" s="72">
        <v>3.51</v>
      </c>
      <c r="F18" s="71">
        <v>19.55</v>
      </c>
      <c r="G18" s="72">
        <v>4.88</v>
      </c>
      <c r="H18" s="72">
        <v>4.99</v>
      </c>
      <c r="I18" s="72">
        <v>4.37</v>
      </c>
      <c r="J18" s="72">
        <v>0.28000000000000003</v>
      </c>
      <c r="K18" s="70">
        <v>1E-3</v>
      </c>
      <c r="L18" s="72">
        <v>0.23</v>
      </c>
      <c r="M18" s="70">
        <v>1E-3</v>
      </c>
      <c r="N18" s="72">
        <v>15.1</v>
      </c>
      <c r="O18" s="23">
        <f>SUM(D18:N18)</f>
        <v>89.302000000000007</v>
      </c>
      <c r="P18" s="25">
        <v>28.5</v>
      </c>
      <c r="Q18" s="24">
        <v>624</v>
      </c>
      <c r="R18" s="24">
        <v>18.3</v>
      </c>
      <c r="S18" s="24">
        <v>348</v>
      </c>
      <c r="T18" s="25">
        <v>348</v>
      </c>
      <c r="U18" s="24">
        <v>62</v>
      </c>
      <c r="V18" s="24">
        <v>175</v>
      </c>
      <c r="W18" s="24">
        <v>4.7</v>
      </c>
      <c r="X18" s="24">
        <v>1055</v>
      </c>
      <c r="Y18" s="24">
        <v>85</v>
      </c>
      <c r="Z18" s="24">
        <v>9.8000000000000007</v>
      </c>
      <c r="AA18" s="24">
        <v>7</v>
      </c>
      <c r="AB18" s="25">
        <v>72.7</v>
      </c>
      <c r="AC18" s="24">
        <v>0.7</v>
      </c>
      <c r="AD18" s="24">
        <v>0.3</v>
      </c>
      <c r="AE18" s="24">
        <v>366</v>
      </c>
      <c r="AF18" s="25">
        <v>10.3</v>
      </c>
      <c r="AG18" s="24">
        <v>145</v>
      </c>
      <c r="AH18" s="25">
        <v>35.200000000000003</v>
      </c>
      <c r="AI18" s="26">
        <v>0.01</v>
      </c>
      <c r="AJ18" s="34">
        <v>3</v>
      </c>
      <c r="AK18" s="27">
        <v>1.3</v>
      </c>
      <c r="AL18" s="24"/>
      <c r="AM18" s="26">
        <v>0.01</v>
      </c>
      <c r="AN18" s="23">
        <v>3</v>
      </c>
      <c r="AO18" s="18"/>
      <c r="AP18" s="24">
        <v>0.8</v>
      </c>
      <c r="AR18" s="27">
        <v>1.1000000000000001</v>
      </c>
      <c r="AS18" s="27">
        <v>2.2000000000000002</v>
      </c>
      <c r="AT18" s="26">
        <v>0.1</v>
      </c>
      <c r="AU18" s="27">
        <v>0.3</v>
      </c>
      <c r="AV18" s="27">
        <v>0.6</v>
      </c>
      <c r="AW18" s="28"/>
      <c r="AX18" s="23">
        <v>6.2</v>
      </c>
      <c r="AY18" s="23">
        <v>14.6</v>
      </c>
      <c r="AZ18" s="29">
        <v>1.17</v>
      </c>
      <c r="BA18" s="23">
        <v>4.8</v>
      </c>
      <c r="BB18" s="29">
        <v>1.3</v>
      </c>
      <c r="BC18" s="30">
        <v>0.38</v>
      </c>
      <c r="BD18" s="31">
        <f>BC18-Q18*BD$5</f>
        <v>0.38</v>
      </c>
      <c r="BE18" s="24">
        <v>1.97</v>
      </c>
      <c r="BF18" s="24">
        <v>0.3</v>
      </c>
      <c r="BG18" s="24">
        <v>1.78</v>
      </c>
      <c r="BH18" s="24">
        <v>0.36</v>
      </c>
      <c r="BI18" s="24">
        <v>0.98</v>
      </c>
      <c r="BJ18" s="24">
        <v>0.14000000000000001</v>
      </c>
      <c r="BK18" s="24">
        <v>0.97</v>
      </c>
      <c r="BL18" s="24">
        <v>0.13</v>
      </c>
      <c r="BM18" s="24"/>
      <c r="BN18" s="31">
        <f t="shared" si="10"/>
        <v>16.893732970027248</v>
      </c>
      <c r="BO18" s="31">
        <f t="shared" si="10"/>
        <v>15.256008359456635</v>
      </c>
      <c r="BP18" s="31">
        <f t="shared" si="10"/>
        <v>8.540145985401459</v>
      </c>
      <c r="BQ18" s="31">
        <f t="shared" si="10"/>
        <v>6.7510548523206753</v>
      </c>
      <c r="BR18" s="31">
        <f t="shared" si="10"/>
        <v>5.6277056277056277</v>
      </c>
      <c r="BS18" s="31">
        <f t="shared" si="11"/>
        <v>4.3678160919540234</v>
      </c>
      <c r="BT18" s="31">
        <f t="shared" si="11"/>
        <v>6.4379084967320264</v>
      </c>
      <c r="BU18" s="31">
        <f t="shared" si="11"/>
        <v>5.1724137931034475</v>
      </c>
      <c r="BV18" s="31">
        <f t="shared" si="11"/>
        <v>4.6719160104986877</v>
      </c>
      <c r="BW18" s="31">
        <f t="shared" si="11"/>
        <v>4.230317273795535</v>
      </c>
      <c r="BX18" s="31">
        <f t="shared" si="11"/>
        <v>3.9357429718875503</v>
      </c>
      <c r="BY18" s="31">
        <f t="shared" si="11"/>
        <v>3.9325842696629216</v>
      </c>
      <c r="BZ18" s="31">
        <f t="shared" si="11"/>
        <v>3.911290322580645</v>
      </c>
      <c r="CA18" s="31">
        <f t="shared" si="11"/>
        <v>3.4120734908136483</v>
      </c>
      <c r="CB18" s="32">
        <f>BO18/((BN18*BP18)^0.5)</f>
        <v>1.2701220570582719</v>
      </c>
      <c r="CC18" s="32">
        <f>BS18/((BR18*BT18)^0.5)</f>
        <v>0.72564842663131635</v>
      </c>
      <c r="CD18" s="32">
        <f>BN18/BZ18</f>
        <v>4.3192224500688221</v>
      </c>
      <c r="CE18" s="21"/>
      <c r="CF18" s="21"/>
      <c r="CG18" s="21"/>
      <c r="CH18" s="79">
        <v>4.9499999999999993</v>
      </c>
      <c r="CI18" s="23">
        <v>3.15</v>
      </c>
      <c r="CJ18" s="21"/>
      <c r="CK18" s="24"/>
      <c r="CL18" s="24"/>
      <c r="CM18" s="33"/>
      <c r="CN18" s="33"/>
      <c r="CQ18" s="24">
        <v>0.39</v>
      </c>
      <c r="CU18" s="24">
        <v>-1.29</v>
      </c>
    </row>
    <row r="19" spans="1:99" x14ac:dyDescent="0.3">
      <c r="A19" t="s">
        <v>143</v>
      </c>
      <c r="B19" s="22" t="s">
        <v>116</v>
      </c>
      <c r="C19" s="11" t="s">
        <v>111</v>
      </c>
      <c r="D19" s="71">
        <v>35.450000000000003</v>
      </c>
      <c r="E19" s="72">
        <v>5.37</v>
      </c>
      <c r="F19" s="71">
        <v>27.97</v>
      </c>
      <c r="G19" s="72">
        <v>8.0399999999999991</v>
      </c>
      <c r="H19" s="72">
        <v>7.05</v>
      </c>
      <c r="I19" s="72">
        <v>3.91</v>
      </c>
      <c r="J19" s="70">
        <v>1E-3</v>
      </c>
      <c r="K19" s="70">
        <v>1E-3</v>
      </c>
      <c r="L19" s="72">
        <v>0.41</v>
      </c>
      <c r="M19" s="72">
        <v>0.13</v>
      </c>
      <c r="N19" s="72">
        <v>11.3</v>
      </c>
      <c r="O19" s="23">
        <f>SUM(D19:N19)</f>
        <v>99.631999999999977</v>
      </c>
      <c r="P19" s="25">
        <v>9.6</v>
      </c>
      <c r="Q19" s="24">
        <v>6</v>
      </c>
      <c r="R19" s="24">
        <v>0.9</v>
      </c>
      <c r="S19" s="24">
        <v>329</v>
      </c>
      <c r="T19" s="25">
        <v>329</v>
      </c>
      <c r="U19" s="24">
        <v>285</v>
      </c>
      <c r="V19" s="24">
        <v>29</v>
      </c>
      <c r="W19" s="24">
        <v>5.7</v>
      </c>
      <c r="X19" s="24">
        <v>1196</v>
      </c>
      <c r="Y19" s="24">
        <v>3.1</v>
      </c>
      <c r="Z19" s="24">
        <v>0.3</v>
      </c>
      <c r="AA19" s="24">
        <v>12</v>
      </c>
      <c r="AB19" s="24">
        <v>102</v>
      </c>
      <c r="AC19" s="24">
        <v>2.4</v>
      </c>
      <c r="AD19" s="24">
        <v>0.7</v>
      </c>
      <c r="AE19" s="24">
        <v>301</v>
      </c>
      <c r="AF19" s="25">
        <v>14.6</v>
      </c>
      <c r="AG19" s="24">
        <v>93</v>
      </c>
      <c r="AH19" s="25">
        <v>69.7</v>
      </c>
      <c r="AI19" s="27">
        <v>0.2</v>
      </c>
      <c r="AJ19" s="40">
        <v>0.1</v>
      </c>
      <c r="AK19" s="27">
        <v>3.3</v>
      </c>
      <c r="AL19" s="27"/>
      <c r="AM19" s="26">
        <v>0.01</v>
      </c>
      <c r="AN19" s="27">
        <v>6.8</v>
      </c>
      <c r="AP19" s="27">
        <v>1.8</v>
      </c>
      <c r="AR19" s="27">
        <v>0.2</v>
      </c>
      <c r="AS19" s="27">
        <v>1.2</v>
      </c>
      <c r="AT19" s="26">
        <v>0.1</v>
      </c>
      <c r="AU19" s="27">
        <v>0.2</v>
      </c>
      <c r="AV19" s="26">
        <v>0.01</v>
      </c>
      <c r="AW19" s="28"/>
      <c r="AX19" s="23">
        <v>11.5</v>
      </c>
      <c r="AY19" s="23">
        <v>36.200000000000003</v>
      </c>
      <c r="AZ19" s="29">
        <v>2.67</v>
      </c>
      <c r="BA19" s="23">
        <v>11.2</v>
      </c>
      <c r="BB19" s="29">
        <v>2.4</v>
      </c>
      <c r="BC19" s="30">
        <v>0.7</v>
      </c>
      <c r="BD19" s="31">
        <f>BC19-Q19*BD$5</f>
        <v>0.7</v>
      </c>
      <c r="BE19" s="24">
        <v>2.6</v>
      </c>
      <c r="BF19" s="24">
        <v>0.38</v>
      </c>
      <c r="BG19" s="24">
        <v>2.5</v>
      </c>
      <c r="BH19" s="24">
        <v>0.52</v>
      </c>
      <c r="BI19" s="24">
        <v>1.52</v>
      </c>
      <c r="BJ19" s="29">
        <v>0.2</v>
      </c>
      <c r="BK19" s="24">
        <v>1.34</v>
      </c>
      <c r="BL19" s="24">
        <v>0.22</v>
      </c>
      <c r="BM19" s="24"/>
      <c r="BN19" s="31">
        <f t="shared" si="10"/>
        <v>31.335149863760218</v>
      </c>
      <c r="BO19" s="31">
        <f t="shared" si="10"/>
        <v>37.826541274817139</v>
      </c>
      <c r="BP19" s="31">
        <f t="shared" si="10"/>
        <v>19.48905109489051</v>
      </c>
      <c r="BQ19" s="31">
        <f t="shared" si="10"/>
        <v>15.752461322081576</v>
      </c>
      <c r="BR19" s="31">
        <f t="shared" si="10"/>
        <v>10.38961038961039</v>
      </c>
      <c r="BS19" s="31">
        <f t="shared" si="11"/>
        <v>8.0459770114942533</v>
      </c>
      <c r="BT19" s="31">
        <f t="shared" si="11"/>
        <v>8.4967320261437909</v>
      </c>
      <c r="BU19" s="31">
        <f t="shared" si="11"/>
        <v>6.5517241379310338</v>
      </c>
      <c r="BV19" s="31">
        <f t="shared" si="11"/>
        <v>6.5616797900262469</v>
      </c>
      <c r="BW19" s="31">
        <f t="shared" si="11"/>
        <v>6.1104582843713287</v>
      </c>
      <c r="BX19" s="31">
        <f t="shared" si="11"/>
        <v>6.1044176706827313</v>
      </c>
      <c r="BY19" s="31">
        <f t="shared" si="11"/>
        <v>5.617977528089888</v>
      </c>
      <c r="BZ19" s="31">
        <f t="shared" si="11"/>
        <v>5.403225806451613</v>
      </c>
      <c r="CA19" s="31">
        <f t="shared" si="11"/>
        <v>5.7742782152230969</v>
      </c>
      <c r="CB19" s="32">
        <f>BO19/((BN19*BP19)^0.5)</f>
        <v>1.5306834889086569</v>
      </c>
      <c r="CC19" s="32">
        <f>BS19/((BR19*BT19)^0.5)</f>
        <v>0.8563537339997398</v>
      </c>
      <c r="CD19" s="32">
        <f>BN19/BZ19</f>
        <v>5.7993411688153236</v>
      </c>
      <c r="CE19" s="21"/>
      <c r="CF19" s="21"/>
      <c r="CG19" s="21"/>
      <c r="CH19" s="79">
        <v>3.1399999999999997</v>
      </c>
      <c r="CI19" s="23">
        <v>5.54</v>
      </c>
      <c r="CJ19" s="21"/>
      <c r="CK19" s="24">
        <v>-14.1</v>
      </c>
      <c r="CL19" s="24">
        <v>-18.8</v>
      </c>
      <c r="CM19" s="33"/>
      <c r="CN19" s="33"/>
      <c r="CQ19" s="24">
        <v>0.28000000000000003</v>
      </c>
      <c r="CU19" s="24">
        <v>-1.8</v>
      </c>
    </row>
    <row r="20" spans="1:99" x14ac:dyDescent="0.3">
      <c r="A20" t="s">
        <v>142</v>
      </c>
      <c r="B20" t="s">
        <v>144</v>
      </c>
      <c r="C20" s="18"/>
      <c r="D20" s="67">
        <v>35.090000000000003</v>
      </c>
      <c r="E20" s="68">
        <v>7.94</v>
      </c>
      <c r="F20" s="67">
        <v>32.369999999999997</v>
      </c>
      <c r="G20" s="69">
        <v>9.67</v>
      </c>
      <c r="H20" s="68">
        <v>4.2</v>
      </c>
      <c r="I20" s="68">
        <v>6.08</v>
      </c>
      <c r="J20" s="70">
        <v>1E-3</v>
      </c>
      <c r="K20" s="70">
        <v>1E-3</v>
      </c>
      <c r="L20" s="69">
        <v>0.1</v>
      </c>
      <c r="M20" s="69">
        <v>0.35</v>
      </c>
      <c r="N20" s="67">
        <v>1.5740000000000001</v>
      </c>
      <c r="O20" s="19">
        <v>97.373999999999995</v>
      </c>
      <c r="P20" s="35"/>
      <c r="Q20" s="41"/>
      <c r="R20" s="37"/>
      <c r="S20" s="38"/>
      <c r="AJ20" s="20"/>
      <c r="AL20" s="18"/>
      <c r="AM20" s="18"/>
      <c r="AN20" s="18"/>
      <c r="AO20" s="18"/>
      <c r="AP20" s="18"/>
      <c r="AW20" s="21"/>
      <c r="AX20" s="20"/>
      <c r="AY20" s="20"/>
      <c r="AZ20" s="31"/>
      <c r="BA20" s="20"/>
      <c r="BB20" s="31"/>
      <c r="BD20" s="31"/>
      <c r="CE20" s="21"/>
      <c r="CF20" s="21"/>
      <c r="CG20" s="21"/>
      <c r="CH20" s="78"/>
      <c r="CI20" s="21"/>
      <c r="CJ20" s="21"/>
      <c r="CK20" s="21"/>
      <c r="CL20" s="21"/>
      <c r="CM20" s="21"/>
      <c r="CN20" s="21"/>
    </row>
    <row r="21" spans="1:99" x14ac:dyDescent="0.3">
      <c r="A21" t="s">
        <v>142</v>
      </c>
      <c r="B21" t="s">
        <v>145</v>
      </c>
      <c r="C21" s="18"/>
      <c r="D21" s="67">
        <v>34.700000000000003</v>
      </c>
      <c r="E21" s="68">
        <v>7.8330000000000002</v>
      </c>
      <c r="F21" s="67">
        <v>35.89</v>
      </c>
      <c r="G21" s="67">
        <v>10.66</v>
      </c>
      <c r="H21" s="68">
        <v>3.8</v>
      </c>
      <c r="I21" s="68">
        <v>2.5299999999999998</v>
      </c>
      <c r="J21" s="70">
        <v>1E-3</v>
      </c>
      <c r="K21" s="70">
        <v>1E-3</v>
      </c>
      <c r="L21" s="69">
        <v>0.14000000000000001</v>
      </c>
      <c r="M21" s="69">
        <v>0.38</v>
      </c>
      <c r="N21" s="67">
        <v>5.0600000000000005</v>
      </c>
      <c r="O21" s="19">
        <v>100.99299999999999</v>
      </c>
      <c r="P21" s="35"/>
      <c r="Q21" s="41"/>
      <c r="R21" s="20"/>
      <c r="AJ21" s="20"/>
      <c r="AL21" s="18"/>
      <c r="AM21" s="18"/>
      <c r="AN21" s="18"/>
      <c r="AO21" s="18"/>
      <c r="AP21" s="18"/>
      <c r="AW21" s="21"/>
      <c r="AX21" s="20"/>
      <c r="AY21" s="20"/>
      <c r="AZ21" s="31"/>
      <c r="BA21" s="20"/>
      <c r="BB21" s="31"/>
      <c r="BD21" s="31"/>
      <c r="CE21" s="21"/>
      <c r="CF21" s="21"/>
      <c r="CG21" s="21"/>
      <c r="CH21" s="78"/>
      <c r="CI21" s="21"/>
      <c r="CJ21" s="21"/>
      <c r="CK21" s="21"/>
      <c r="CL21" s="21"/>
      <c r="CM21" s="21"/>
      <c r="CN21" s="21"/>
    </row>
    <row r="22" spans="1:99" x14ac:dyDescent="0.3">
      <c r="A22" t="s">
        <v>143</v>
      </c>
      <c r="B22" s="22" t="s">
        <v>117</v>
      </c>
      <c r="C22" s="11" t="s">
        <v>111</v>
      </c>
      <c r="D22" s="71">
        <v>34.36</v>
      </c>
      <c r="E22" s="72">
        <v>2.4700000000000002</v>
      </c>
      <c r="F22" s="71">
        <v>11.48</v>
      </c>
      <c r="G22" s="72">
        <v>4.57</v>
      </c>
      <c r="H22" s="72">
        <v>4.9800000000000004</v>
      </c>
      <c r="I22" s="72">
        <v>4.53</v>
      </c>
      <c r="J22" s="72">
        <v>0.21</v>
      </c>
      <c r="K22" s="70">
        <v>1E-3</v>
      </c>
      <c r="L22" s="72">
        <v>0.2</v>
      </c>
      <c r="M22" s="72">
        <v>0.13</v>
      </c>
      <c r="N22" s="72">
        <v>24.8</v>
      </c>
      <c r="O22" s="23">
        <f t="shared" ref="O22:O34" si="12">SUM(D22:N22)</f>
        <v>87.731000000000009</v>
      </c>
      <c r="P22" s="25">
        <v>83.4</v>
      </c>
      <c r="Q22" s="24">
        <v>723</v>
      </c>
      <c r="R22" s="24">
        <v>15.6</v>
      </c>
      <c r="S22" s="24">
        <v>406</v>
      </c>
      <c r="T22" s="25">
        <v>406</v>
      </c>
      <c r="U22" s="24">
        <v>322</v>
      </c>
      <c r="V22" s="24">
        <v>83</v>
      </c>
      <c r="W22" s="24">
        <v>3.5</v>
      </c>
      <c r="X22" s="24">
        <v>877</v>
      </c>
      <c r="Y22" s="24">
        <v>16</v>
      </c>
      <c r="Z22" s="24">
        <v>10</v>
      </c>
      <c r="AA22" s="24">
        <v>6</v>
      </c>
      <c r="AB22" s="25">
        <v>84.9</v>
      </c>
      <c r="AC22" s="24">
        <v>1.9</v>
      </c>
      <c r="AD22" s="24">
        <v>0.7</v>
      </c>
      <c r="AE22" s="24">
        <v>441</v>
      </c>
      <c r="AF22" s="24">
        <v>8.4</v>
      </c>
      <c r="AG22" s="24">
        <v>69</v>
      </c>
      <c r="AH22" s="25">
        <v>32.1</v>
      </c>
      <c r="AI22" s="27">
        <v>0.1</v>
      </c>
      <c r="AJ22" s="40">
        <v>0.1</v>
      </c>
      <c r="AK22" s="27">
        <v>0.7</v>
      </c>
      <c r="AL22" s="24"/>
      <c r="AM22" s="26">
        <v>0.01</v>
      </c>
      <c r="AN22" s="24">
        <v>3.3</v>
      </c>
      <c r="AO22" s="18"/>
      <c r="AP22" s="24">
        <v>0.8</v>
      </c>
      <c r="AR22" s="27">
        <v>0.7</v>
      </c>
      <c r="AS22" s="27">
        <v>2.2999999999999998</v>
      </c>
      <c r="AT22" s="42">
        <v>1</v>
      </c>
      <c r="AU22" s="27">
        <v>0.2</v>
      </c>
      <c r="AV22" s="27">
        <v>0.5</v>
      </c>
      <c r="AW22" s="28"/>
      <c r="AX22" s="23">
        <v>14.3</v>
      </c>
      <c r="AY22" s="23">
        <v>40.700000000000003</v>
      </c>
      <c r="AZ22" s="29">
        <v>2.61</v>
      </c>
      <c r="BA22" s="23">
        <v>9.6</v>
      </c>
      <c r="BB22" s="29">
        <v>1.76</v>
      </c>
      <c r="BC22" s="30">
        <v>0.59</v>
      </c>
      <c r="BD22" s="31">
        <f t="shared" ref="BD22:BD34" si="13">BC22-Q22*BD$5</f>
        <v>0.59</v>
      </c>
      <c r="BE22" s="24">
        <v>1.86</v>
      </c>
      <c r="BF22" s="24">
        <v>0.25</v>
      </c>
      <c r="BG22" s="24">
        <v>1.75</v>
      </c>
      <c r="BH22" s="24">
        <v>0.32</v>
      </c>
      <c r="BI22" s="24">
        <v>0.76</v>
      </c>
      <c r="BJ22" s="24">
        <v>0.12</v>
      </c>
      <c r="BK22" s="24">
        <v>0.82</v>
      </c>
      <c r="BL22" s="24">
        <v>0.11</v>
      </c>
      <c r="BM22" s="24"/>
      <c r="BN22" s="31">
        <f t="shared" ref="BN22:BR34" si="14">AX22/BN$4</f>
        <v>38.96457765667575</v>
      </c>
      <c r="BO22" s="31">
        <f t="shared" si="14"/>
        <v>42.52873563218391</v>
      </c>
      <c r="BP22" s="31">
        <f t="shared" si="14"/>
        <v>19.051094890510946</v>
      </c>
      <c r="BQ22" s="31">
        <f t="shared" si="14"/>
        <v>13.502109704641351</v>
      </c>
      <c r="BR22" s="31">
        <f t="shared" si="14"/>
        <v>7.6190476190476186</v>
      </c>
      <c r="BS22" s="31">
        <f t="shared" ref="BS22:CA34" si="15">BD22/BS$4</f>
        <v>6.7816091954022992</v>
      </c>
      <c r="BT22" s="31">
        <f t="shared" si="15"/>
        <v>6.0784313725490202</v>
      </c>
      <c r="BU22" s="31">
        <f t="shared" si="15"/>
        <v>4.3103448275862064</v>
      </c>
      <c r="BV22" s="31">
        <f t="shared" si="15"/>
        <v>4.5931758530183728</v>
      </c>
      <c r="BW22" s="31">
        <f t="shared" si="15"/>
        <v>3.7602820211515868</v>
      </c>
      <c r="BX22" s="31">
        <f t="shared" si="15"/>
        <v>3.0522088353413657</v>
      </c>
      <c r="BY22" s="31">
        <f t="shared" si="15"/>
        <v>3.3707865168539324</v>
      </c>
      <c r="BZ22" s="31">
        <f t="shared" si="15"/>
        <v>3.3064516129032255</v>
      </c>
      <c r="CA22" s="31">
        <f t="shared" si="15"/>
        <v>2.8871391076115485</v>
      </c>
      <c r="CB22" s="32">
        <f t="shared" ref="CB22:CB34" si="16">BO22/((BN22*BP22)^0.5)</f>
        <v>1.5609446902283306</v>
      </c>
      <c r="CC22" s="32">
        <f t="shared" ref="CC22:CC34" si="17">BS22/((BR22*BT22)^0.5)</f>
        <v>0.99652146129538677</v>
      </c>
      <c r="CD22" s="32">
        <f t="shared" ref="CD22:CD34" si="18">BN22/BZ22</f>
        <v>11.78440885226291</v>
      </c>
      <c r="CE22" s="21"/>
      <c r="CF22" s="21"/>
      <c r="CG22" s="21"/>
      <c r="CH22" s="79">
        <v>8.0300000000000011</v>
      </c>
      <c r="CI22" s="24">
        <v>2.7</v>
      </c>
      <c r="CJ22" s="21"/>
      <c r="CK22" s="24"/>
      <c r="CL22" s="24"/>
      <c r="CM22" s="33"/>
      <c r="CN22" s="33"/>
      <c r="CQ22" s="24">
        <v>0.38</v>
      </c>
      <c r="CU22" s="24">
        <v>-1.55</v>
      </c>
    </row>
    <row r="23" spans="1:99" x14ac:dyDescent="0.3">
      <c r="A23" t="s">
        <v>143</v>
      </c>
      <c r="B23" s="22" t="s">
        <v>118</v>
      </c>
      <c r="C23" s="11" t="s">
        <v>111</v>
      </c>
      <c r="D23" s="71">
        <v>32.86</v>
      </c>
      <c r="E23" s="72">
        <v>3.97</v>
      </c>
      <c r="F23" s="71">
        <v>30.01</v>
      </c>
      <c r="G23" s="72">
        <v>7.29</v>
      </c>
      <c r="H23" s="72">
        <v>5.57</v>
      </c>
      <c r="I23" s="72">
        <v>3.15</v>
      </c>
      <c r="J23" s="72">
        <v>0.03</v>
      </c>
      <c r="K23" s="72">
        <v>0.03</v>
      </c>
      <c r="L23" s="72">
        <v>0.33</v>
      </c>
      <c r="M23" s="72">
        <v>0.13</v>
      </c>
      <c r="N23" s="72">
        <v>7.4</v>
      </c>
      <c r="O23" s="23">
        <f t="shared" si="12"/>
        <v>90.770000000000024</v>
      </c>
      <c r="P23" s="25">
        <v>25.9</v>
      </c>
      <c r="Q23" s="24">
        <v>51</v>
      </c>
      <c r="R23" s="24">
        <v>1.2</v>
      </c>
      <c r="S23" s="24">
        <v>323</v>
      </c>
      <c r="T23" s="25">
        <v>323</v>
      </c>
      <c r="U23" s="24">
        <v>23</v>
      </c>
      <c r="V23" s="24">
        <v>74</v>
      </c>
      <c r="W23" s="24">
        <v>6.1</v>
      </c>
      <c r="X23" s="24">
        <v>1219</v>
      </c>
      <c r="Y23" s="24">
        <v>45</v>
      </c>
      <c r="Z23" s="24">
        <v>0.7</v>
      </c>
      <c r="AA23" s="24">
        <v>10</v>
      </c>
      <c r="AB23" s="25">
        <v>123.6</v>
      </c>
      <c r="AC23" s="24">
        <v>3</v>
      </c>
      <c r="AD23" s="24">
        <v>1.3</v>
      </c>
      <c r="AE23" s="24">
        <v>399</v>
      </c>
      <c r="AF23" s="25">
        <v>14.1</v>
      </c>
      <c r="AG23" s="24">
        <v>104</v>
      </c>
      <c r="AH23" s="25">
        <v>63.1</v>
      </c>
      <c r="AI23" s="26">
        <v>0.01</v>
      </c>
      <c r="AJ23" s="23">
        <v>3</v>
      </c>
      <c r="AK23" s="24">
        <v>0.7</v>
      </c>
      <c r="AL23" s="24"/>
      <c r="AM23" s="26">
        <v>0.01</v>
      </c>
      <c r="AN23" s="24">
        <v>7.6</v>
      </c>
      <c r="AO23" s="18"/>
      <c r="AP23" s="24">
        <v>1.5</v>
      </c>
      <c r="AR23" s="24">
        <v>2.9</v>
      </c>
      <c r="AS23" s="23">
        <v>1</v>
      </c>
      <c r="AT23" s="25">
        <v>1</v>
      </c>
      <c r="AU23" s="24">
        <v>0.4</v>
      </c>
      <c r="AV23" s="26">
        <v>0.01</v>
      </c>
      <c r="AW23" s="28"/>
      <c r="AX23" s="23">
        <v>11.3</v>
      </c>
      <c r="AY23" s="23">
        <v>32.700000000000003</v>
      </c>
      <c r="AZ23" s="29">
        <v>2.71</v>
      </c>
      <c r="BA23" s="23">
        <v>10.5</v>
      </c>
      <c r="BB23" s="29">
        <v>2.76</v>
      </c>
      <c r="BC23" s="30">
        <v>0.72</v>
      </c>
      <c r="BD23" s="31">
        <f t="shared" si="13"/>
        <v>0.72</v>
      </c>
      <c r="BE23" s="24">
        <v>2.5099999999999998</v>
      </c>
      <c r="BF23" s="24">
        <v>0.4</v>
      </c>
      <c r="BG23" s="24">
        <v>2.37</v>
      </c>
      <c r="BH23" s="24">
        <v>0.5</v>
      </c>
      <c r="BI23" s="24">
        <v>1.44</v>
      </c>
      <c r="BJ23" s="24">
        <v>0.22</v>
      </c>
      <c r="BK23" s="24">
        <v>1.31</v>
      </c>
      <c r="BL23" s="24">
        <v>0.2</v>
      </c>
      <c r="BM23" s="24"/>
      <c r="BN23" s="31">
        <f t="shared" si="14"/>
        <v>30.790190735694825</v>
      </c>
      <c r="BO23" s="31">
        <f t="shared" si="14"/>
        <v>34.169278996865209</v>
      </c>
      <c r="BP23" s="31">
        <f t="shared" si="14"/>
        <v>19.781021897810216</v>
      </c>
      <c r="BQ23" s="31">
        <f t="shared" si="14"/>
        <v>14.767932489451477</v>
      </c>
      <c r="BR23" s="31">
        <f t="shared" si="14"/>
        <v>11.948051948051946</v>
      </c>
      <c r="BS23" s="31">
        <f t="shared" si="15"/>
        <v>8.2758620689655178</v>
      </c>
      <c r="BT23" s="31">
        <f t="shared" si="15"/>
        <v>8.2026143790849666</v>
      </c>
      <c r="BU23" s="31">
        <f t="shared" si="15"/>
        <v>6.8965517241379315</v>
      </c>
      <c r="BV23" s="31">
        <f t="shared" si="15"/>
        <v>6.2204724409448824</v>
      </c>
      <c r="BW23" s="31">
        <f t="shared" si="15"/>
        <v>5.8754406580493539</v>
      </c>
      <c r="BX23" s="31">
        <f t="shared" si="15"/>
        <v>5.7831325301204819</v>
      </c>
      <c r="BY23" s="31">
        <f t="shared" si="15"/>
        <v>6.1797752808988768</v>
      </c>
      <c r="BZ23" s="31">
        <f t="shared" si="15"/>
        <v>5.282258064516129</v>
      </c>
      <c r="CA23" s="31">
        <f t="shared" si="15"/>
        <v>5.2493438320209975</v>
      </c>
      <c r="CB23" s="32">
        <f t="shared" si="16"/>
        <v>1.3845392226898581</v>
      </c>
      <c r="CC23" s="32">
        <f t="shared" si="17"/>
        <v>0.83596586687662822</v>
      </c>
      <c r="CD23" s="32">
        <f t="shared" si="18"/>
        <v>5.8289826736277224</v>
      </c>
      <c r="CE23" s="21"/>
      <c r="CF23" s="21"/>
      <c r="CG23" s="21"/>
      <c r="CH23" s="79">
        <v>2.1899999999999995</v>
      </c>
      <c r="CI23" s="23">
        <v>3.08</v>
      </c>
      <c r="CJ23" s="21"/>
      <c r="CK23" s="24"/>
      <c r="CL23" s="24"/>
      <c r="CM23" s="33"/>
      <c r="CN23" s="33"/>
      <c r="CQ23" s="24">
        <v>0.19</v>
      </c>
      <c r="CU23" s="24">
        <v>-0.74</v>
      </c>
    </row>
    <row r="24" spans="1:99" x14ac:dyDescent="0.3">
      <c r="A24" t="s">
        <v>143</v>
      </c>
      <c r="B24" s="44" t="s">
        <v>119</v>
      </c>
      <c r="C24" s="45" t="s">
        <v>111</v>
      </c>
      <c r="D24" s="74">
        <v>26.9</v>
      </c>
      <c r="E24" s="75">
        <v>5.82</v>
      </c>
      <c r="F24" s="74">
        <v>38.119999999999997</v>
      </c>
      <c r="G24" s="75">
        <v>9.23</v>
      </c>
      <c r="H24" s="75">
        <v>6.33</v>
      </c>
      <c r="I24" s="75">
        <v>3.04</v>
      </c>
      <c r="J24" s="70">
        <v>1E-3</v>
      </c>
      <c r="K24" s="70">
        <v>1E-3</v>
      </c>
      <c r="L24" s="75">
        <v>0.47</v>
      </c>
      <c r="M24" s="75">
        <v>0.1</v>
      </c>
      <c r="N24" s="75">
        <v>9.8000000000000007</v>
      </c>
      <c r="O24" s="13">
        <f t="shared" si="12"/>
        <v>99.812000000000012</v>
      </c>
      <c r="P24" s="13">
        <v>0.5</v>
      </c>
      <c r="Q24" s="13">
        <v>2</v>
      </c>
      <c r="R24" s="46">
        <v>5.7</v>
      </c>
      <c r="S24" s="46">
        <v>132</v>
      </c>
      <c r="T24" s="25">
        <v>132</v>
      </c>
      <c r="U24" s="46">
        <v>327</v>
      </c>
      <c r="V24" s="46">
        <v>21</v>
      </c>
      <c r="W24" s="46">
        <v>5.7</v>
      </c>
      <c r="X24" s="46">
        <v>260</v>
      </c>
      <c r="Y24" s="46">
        <v>18</v>
      </c>
      <c r="Z24" s="46">
        <v>0.3</v>
      </c>
      <c r="AA24" s="46">
        <v>14</v>
      </c>
      <c r="AB24" s="46">
        <v>36</v>
      </c>
      <c r="AC24" s="46">
        <v>3.8</v>
      </c>
      <c r="AD24" s="46">
        <v>2.1</v>
      </c>
      <c r="AE24" s="46">
        <v>192</v>
      </c>
      <c r="AF24" s="47">
        <v>22.5</v>
      </c>
      <c r="AG24" s="46">
        <v>91</v>
      </c>
      <c r="AH24" s="47">
        <v>78.900000000000006</v>
      </c>
      <c r="AI24" s="46">
        <v>0.4</v>
      </c>
      <c r="AJ24" s="48">
        <v>0.1</v>
      </c>
      <c r="AK24" s="46">
        <v>1.1000000000000001</v>
      </c>
      <c r="AL24" s="46"/>
      <c r="AM24" s="49">
        <v>0.01</v>
      </c>
      <c r="AN24" s="46">
        <v>7.7</v>
      </c>
      <c r="AO24" s="43"/>
      <c r="AP24" s="46">
        <v>2.1</v>
      </c>
      <c r="AQ24" s="43"/>
      <c r="AR24" s="46">
        <v>0.5</v>
      </c>
      <c r="AS24" s="46">
        <v>2.9</v>
      </c>
      <c r="AT24" s="47">
        <v>1</v>
      </c>
      <c r="AU24" s="46">
        <v>0.3</v>
      </c>
      <c r="AV24" s="26">
        <v>0.01</v>
      </c>
      <c r="AW24" s="50"/>
      <c r="AX24" s="13">
        <v>18</v>
      </c>
      <c r="AY24" s="13">
        <v>47.9</v>
      </c>
      <c r="AZ24" s="51">
        <v>4.67</v>
      </c>
      <c r="BA24" s="13">
        <v>17.899999999999999</v>
      </c>
      <c r="BB24" s="51">
        <v>3.59</v>
      </c>
      <c r="BC24" s="52">
        <v>1.1399999999999999</v>
      </c>
      <c r="BD24" s="53">
        <f t="shared" si="13"/>
        <v>1.1399999999999999</v>
      </c>
      <c r="BE24" s="46">
        <v>3.7</v>
      </c>
      <c r="BF24" s="46">
        <v>0.59</v>
      </c>
      <c r="BG24" s="46">
        <v>3.72</v>
      </c>
      <c r="BH24" s="46">
        <v>0.8</v>
      </c>
      <c r="BI24" s="46">
        <v>2.19</v>
      </c>
      <c r="BJ24" s="46">
        <v>0.32</v>
      </c>
      <c r="BK24" s="46">
        <v>2.06</v>
      </c>
      <c r="BL24" s="46">
        <v>0.32</v>
      </c>
      <c r="BM24" s="46"/>
      <c r="BN24" s="53">
        <f t="shared" si="14"/>
        <v>49.04632152588556</v>
      </c>
      <c r="BO24" s="53">
        <f t="shared" si="14"/>
        <v>50.052246603970744</v>
      </c>
      <c r="BP24" s="53">
        <f t="shared" si="14"/>
        <v>34.087591240875909</v>
      </c>
      <c r="BQ24" s="53">
        <f t="shared" si="14"/>
        <v>25.175808720112517</v>
      </c>
      <c r="BR24" s="53">
        <f t="shared" si="14"/>
        <v>15.54112554112554</v>
      </c>
      <c r="BS24" s="53">
        <f t="shared" si="15"/>
        <v>13.103448275862069</v>
      </c>
      <c r="BT24" s="53">
        <f t="shared" si="15"/>
        <v>12.091503267973858</v>
      </c>
      <c r="BU24" s="53">
        <f t="shared" si="15"/>
        <v>10.172413793103447</v>
      </c>
      <c r="BV24" s="53">
        <f t="shared" si="15"/>
        <v>9.7637795275590555</v>
      </c>
      <c r="BW24" s="53">
        <f t="shared" si="15"/>
        <v>9.4007050528789673</v>
      </c>
      <c r="BX24" s="53">
        <f t="shared" si="15"/>
        <v>8.7951807228915655</v>
      </c>
      <c r="BY24" s="53">
        <f t="shared" si="15"/>
        <v>8.9887640449438209</v>
      </c>
      <c r="BZ24" s="53">
        <f t="shared" si="15"/>
        <v>8.306451612903226</v>
      </c>
      <c r="CA24" s="53">
        <f t="shared" si="15"/>
        <v>8.3989501312335957</v>
      </c>
      <c r="CB24" s="54">
        <f t="shared" si="16"/>
        <v>1.2241149402530307</v>
      </c>
      <c r="CC24" s="54">
        <f t="shared" si="17"/>
        <v>0.95588185033281758</v>
      </c>
      <c r="CD24" s="54">
        <f t="shared" si="18"/>
        <v>5.9046056982619506</v>
      </c>
      <c r="CE24" s="55"/>
      <c r="CF24" s="55"/>
      <c r="CG24" s="55"/>
      <c r="CH24" s="80">
        <v>1.0100000000000007</v>
      </c>
      <c r="CI24" s="13">
        <v>7.95</v>
      </c>
      <c r="CJ24" s="55"/>
      <c r="CK24" s="46">
        <v>-10.199999999999999</v>
      </c>
      <c r="CL24" s="46">
        <v>-20.399999999999999</v>
      </c>
      <c r="CM24" s="56"/>
      <c r="CN24" s="56"/>
      <c r="CO24" s="43"/>
      <c r="CP24" s="43"/>
      <c r="CQ24" s="24">
        <v>1.58</v>
      </c>
      <c r="CR24" s="43"/>
      <c r="CS24" s="43"/>
      <c r="CT24" s="43"/>
      <c r="CU24" s="46">
        <v>-0.69</v>
      </c>
    </row>
    <row r="25" spans="1:99" x14ac:dyDescent="0.3">
      <c r="A25" t="s">
        <v>143</v>
      </c>
      <c r="B25" s="22" t="s">
        <v>120</v>
      </c>
      <c r="C25" s="11" t="s">
        <v>111</v>
      </c>
      <c r="D25" s="71">
        <v>18.809999999999999</v>
      </c>
      <c r="E25" s="72">
        <v>7.27</v>
      </c>
      <c r="F25" s="71">
        <v>44.04</v>
      </c>
      <c r="G25" s="71">
        <v>12.72</v>
      </c>
      <c r="H25" s="72">
        <v>4.4400000000000004</v>
      </c>
      <c r="I25" s="72">
        <v>2.2200000000000002</v>
      </c>
      <c r="J25" s="70">
        <v>1E-3</v>
      </c>
      <c r="K25" s="70">
        <v>1E-3</v>
      </c>
      <c r="L25" s="72">
        <v>0.65</v>
      </c>
      <c r="M25" s="72">
        <v>0.16</v>
      </c>
      <c r="N25" s="72">
        <v>9.4</v>
      </c>
      <c r="O25" s="23">
        <f t="shared" si="12"/>
        <v>99.712000000000018</v>
      </c>
      <c r="P25" s="57">
        <v>0.05</v>
      </c>
      <c r="Q25" s="24">
        <v>17</v>
      </c>
      <c r="R25" s="24">
        <v>0.7</v>
      </c>
      <c r="S25" s="24">
        <v>273</v>
      </c>
      <c r="T25" s="25">
        <v>273</v>
      </c>
      <c r="U25" s="24">
        <v>606</v>
      </c>
      <c r="V25" s="24">
        <v>23</v>
      </c>
      <c r="W25" s="24">
        <v>7.7</v>
      </c>
      <c r="X25" s="24">
        <v>535</v>
      </c>
      <c r="Y25" s="24">
        <v>28</v>
      </c>
      <c r="Z25" s="26">
        <v>0.01</v>
      </c>
      <c r="AA25" s="24">
        <v>22</v>
      </c>
      <c r="AB25" s="24">
        <v>9.9</v>
      </c>
      <c r="AC25" s="24">
        <v>6.1</v>
      </c>
      <c r="AD25" s="24">
        <v>3.4</v>
      </c>
      <c r="AE25" s="24">
        <v>259</v>
      </c>
      <c r="AF25" s="25">
        <v>43.1</v>
      </c>
      <c r="AG25" s="24">
        <v>18</v>
      </c>
      <c r="AH25" s="25">
        <v>137.4</v>
      </c>
      <c r="AI25" s="27">
        <v>0.4</v>
      </c>
      <c r="AJ25" s="40">
        <v>0.1</v>
      </c>
      <c r="AK25" s="27">
        <v>5.4</v>
      </c>
      <c r="AL25" s="24"/>
      <c r="AM25" s="26">
        <v>0.01</v>
      </c>
      <c r="AN25" s="24">
        <v>14.2</v>
      </c>
      <c r="AO25" s="18"/>
      <c r="AP25" s="24">
        <v>3.4</v>
      </c>
      <c r="AR25" s="27">
        <v>0.4</v>
      </c>
      <c r="AS25" s="27">
        <v>6.8</v>
      </c>
      <c r="AT25" s="42">
        <v>2</v>
      </c>
      <c r="AU25" s="27">
        <v>0.5</v>
      </c>
      <c r="AV25" s="26">
        <v>0.01</v>
      </c>
      <c r="AW25" s="28"/>
      <c r="AX25" s="23">
        <v>35.799999999999997</v>
      </c>
      <c r="AY25" s="23">
        <v>72.400000000000006</v>
      </c>
      <c r="AZ25" s="29">
        <v>8.06</v>
      </c>
      <c r="BA25" s="23">
        <v>31.3</v>
      </c>
      <c r="BB25" s="29">
        <v>6.4</v>
      </c>
      <c r="BC25" s="30">
        <v>1.42</v>
      </c>
      <c r="BD25" s="31">
        <f t="shared" si="13"/>
        <v>1.42</v>
      </c>
      <c r="BE25" s="24">
        <v>7.15</v>
      </c>
      <c r="BF25" s="24">
        <v>1.1100000000000001</v>
      </c>
      <c r="BG25" s="24">
        <v>7.11</v>
      </c>
      <c r="BH25" s="24">
        <v>1.44</v>
      </c>
      <c r="BI25" s="24">
        <v>4.42</v>
      </c>
      <c r="BJ25" s="24">
        <v>0.57999999999999996</v>
      </c>
      <c r="BK25" s="24">
        <v>3.77</v>
      </c>
      <c r="BL25" s="24">
        <v>0.61</v>
      </c>
      <c r="BM25" s="24"/>
      <c r="BN25" s="31">
        <f t="shared" si="14"/>
        <v>97.547683923705719</v>
      </c>
      <c r="BO25" s="31">
        <f t="shared" si="14"/>
        <v>75.653082549634277</v>
      </c>
      <c r="BP25" s="31">
        <f t="shared" si="14"/>
        <v>58.832116788321166</v>
      </c>
      <c r="BQ25" s="31">
        <f t="shared" si="14"/>
        <v>44.022503516174403</v>
      </c>
      <c r="BR25" s="31">
        <f t="shared" si="14"/>
        <v>27.705627705627705</v>
      </c>
      <c r="BS25" s="31">
        <f t="shared" si="15"/>
        <v>16.321839080459771</v>
      </c>
      <c r="BT25" s="31">
        <f t="shared" si="15"/>
        <v>23.366013071895427</v>
      </c>
      <c r="BU25" s="31">
        <f t="shared" si="15"/>
        <v>19.137931034482758</v>
      </c>
      <c r="BV25" s="31">
        <f t="shared" si="15"/>
        <v>18.661417322834644</v>
      </c>
      <c r="BW25" s="31">
        <f t="shared" si="15"/>
        <v>16.92126909518214</v>
      </c>
      <c r="BX25" s="31">
        <f t="shared" si="15"/>
        <v>17.751004016064257</v>
      </c>
      <c r="BY25" s="31">
        <f t="shared" si="15"/>
        <v>16.292134831460672</v>
      </c>
      <c r="BZ25" s="31">
        <f t="shared" si="15"/>
        <v>15.201612903225806</v>
      </c>
      <c r="CA25" s="31">
        <f t="shared" si="15"/>
        <v>16.01049868766404</v>
      </c>
      <c r="CB25" s="32">
        <f t="shared" si="16"/>
        <v>0.99864448945294393</v>
      </c>
      <c r="CC25" s="32">
        <f t="shared" si="17"/>
        <v>0.64149427822165939</v>
      </c>
      <c r="CD25" s="32">
        <f t="shared" si="18"/>
        <v>6.4169298708432407</v>
      </c>
      <c r="CE25" s="21"/>
      <c r="CF25" s="21"/>
      <c r="CG25" s="21"/>
      <c r="CH25" s="79">
        <v>0.77000000000000046</v>
      </c>
      <c r="CI25" s="23">
        <v>6.39</v>
      </c>
      <c r="CJ25" s="21"/>
      <c r="CK25" s="24"/>
      <c r="CL25" s="24">
        <v>-20.8</v>
      </c>
      <c r="CM25" s="33"/>
      <c r="CN25" s="33"/>
      <c r="CQ25" s="24">
        <v>3.05</v>
      </c>
      <c r="CU25" s="24">
        <v>-0.47</v>
      </c>
    </row>
    <row r="26" spans="1:99" x14ac:dyDescent="0.3">
      <c r="A26" t="s">
        <v>143</v>
      </c>
      <c r="B26" s="22" t="s">
        <v>121</v>
      </c>
      <c r="C26" s="11" t="s">
        <v>122</v>
      </c>
      <c r="D26" s="71">
        <v>15.48</v>
      </c>
      <c r="E26" s="72">
        <v>4.13</v>
      </c>
      <c r="F26" s="71">
        <v>54.04</v>
      </c>
      <c r="G26" s="72">
        <v>8.99</v>
      </c>
      <c r="H26" s="72">
        <v>2.99</v>
      </c>
      <c r="I26" s="72">
        <v>2.54</v>
      </c>
      <c r="J26" s="72">
        <v>0.02</v>
      </c>
      <c r="K26" s="72">
        <v>0.02</v>
      </c>
      <c r="L26" s="72">
        <v>0.81</v>
      </c>
      <c r="M26" s="72">
        <v>0.32</v>
      </c>
      <c r="N26" s="72">
        <v>10.4</v>
      </c>
      <c r="O26" s="23">
        <f t="shared" si="12"/>
        <v>99.74</v>
      </c>
      <c r="P26" s="57">
        <v>0.05</v>
      </c>
      <c r="Q26" s="24">
        <v>39</v>
      </c>
      <c r="R26" s="24">
        <v>0.2</v>
      </c>
      <c r="S26" s="25">
        <v>135.4</v>
      </c>
      <c r="T26" s="25">
        <v>135.4</v>
      </c>
      <c r="U26" s="24">
        <v>22</v>
      </c>
      <c r="V26" s="25">
        <v>11.2</v>
      </c>
      <c r="W26" s="25">
        <v>16.2</v>
      </c>
      <c r="X26" s="24">
        <v>883</v>
      </c>
      <c r="Y26" s="24">
        <v>11</v>
      </c>
      <c r="Z26" s="24">
        <v>1.7</v>
      </c>
      <c r="AA26" s="24">
        <v>18</v>
      </c>
      <c r="AB26" s="25">
        <v>49.3</v>
      </c>
      <c r="AC26" s="24">
        <v>11</v>
      </c>
      <c r="AD26" s="24">
        <v>7.6</v>
      </c>
      <c r="AE26" s="24">
        <v>175</v>
      </c>
      <c r="AF26" s="25">
        <v>31.9</v>
      </c>
      <c r="AG26" s="24">
        <v>13</v>
      </c>
      <c r="AH26" s="25">
        <v>117</v>
      </c>
      <c r="AI26" s="26">
        <v>0.01</v>
      </c>
      <c r="AJ26" s="34">
        <v>0.1</v>
      </c>
      <c r="AK26" s="29">
        <v>0.3</v>
      </c>
      <c r="AL26" s="24"/>
      <c r="AM26" s="26">
        <v>0.01</v>
      </c>
      <c r="AN26" s="24">
        <v>14</v>
      </c>
      <c r="AO26" s="18"/>
      <c r="AP26" s="24">
        <v>2.9</v>
      </c>
      <c r="AR26" s="24">
        <v>0.2</v>
      </c>
      <c r="AS26" s="24">
        <v>1.4</v>
      </c>
      <c r="AT26" s="25">
        <v>3</v>
      </c>
      <c r="AU26" s="24">
        <v>1.1000000000000001</v>
      </c>
      <c r="AV26" s="24">
        <v>0.1</v>
      </c>
      <c r="AW26" s="28"/>
      <c r="AX26" s="23">
        <v>9.5</v>
      </c>
      <c r="AY26" s="23">
        <v>39.200000000000003</v>
      </c>
      <c r="AZ26" s="29">
        <v>6.16</v>
      </c>
      <c r="BA26" s="23">
        <v>29.3</v>
      </c>
      <c r="BB26" s="29">
        <v>5.76</v>
      </c>
      <c r="BC26" s="30">
        <v>1.35</v>
      </c>
      <c r="BD26" s="31">
        <f t="shared" si="13"/>
        <v>1.35</v>
      </c>
      <c r="BE26" s="24">
        <v>4.22</v>
      </c>
      <c r="BF26" s="24">
        <v>0.65</v>
      </c>
      <c r="BG26" s="24">
        <v>4.82</v>
      </c>
      <c r="BH26" s="24">
        <v>1.1499999999999999</v>
      </c>
      <c r="BI26" s="24">
        <v>3.84</v>
      </c>
      <c r="BJ26" s="24">
        <v>0.55000000000000004</v>
      </c>
      <c r="BK26" s="24">
        <v>3.68</v>
      </c>
      <c r="BL26" s="24">
        <v>0.59</v>
      </c>
      <c r="BM26" s="24"/>
      <c r="BN26" s="31">
        <f t="shared" si="14"/>
        <v>25.885558583106267</v>
      </c>
      <c r="BO26" s="31">
        <f t="shared" si="14"/>
        <v>40.961337513061657</v>
      </c>
      <c r="BP26" s="31">
        <f t="shared" si="14"/>
        <v>44.963503649635037</v>
      </c>
      <c r="BQ26" s="31">
        <f t="shared" si="14"/>
        <v>41.209563994374122</v>
      </c>
      <c r="BR26" s="31">
        <f t="shared" si="14"/>
        <v>24.935064935064933</v>
      </c>
      <c r="BS26" s="31">
        <f t="shared" si="15"/>
        <v>15.517241379310347</v>
      </c>
      <c r="BT26" s="31">
        <f t="shared" si="15"/>
        <v>13.790849673202613</v>
      </c>
      <c r="BU26" s="31">
        <f t="shared" si="15"/>
        <v>11.206896551724137</v>
      </c>
      <c r="BV26" s="31">
        <f t="shared" si="15"/>
        <v>12.650918635170605</v>
      </c>
      <c r="BW26" s="31">
        <f t="shared" si="15"/>
        <v>13.513513513513514</v>
      </c>
      <c r="BX26" s="31">
        <f t="shared" si="15"/>
        <v>15.421686746987952</v>
      </c>
      <c r="BY26" s="31">
        <f t="shared" si="15"/>
        <v>15.449438202247192</v>
      </c>
      <c r="BZ26" s="31">
        <f t="shared" si="15"/>
        <v>14.838709677419356</v>
      </c>
      <c r="CA26" s="31">
        <f t="shared" si="15"/>
        <v>15.48556430446194</v>
      </c>
      <c r="CB26" s="32">
        <f t="shared" si="16"/>
        <v>1.2006468511754314</v>
      </c>
      <c r="CC26" s="32">
        <f t="shared" si="17"/>
        <v>0.83678474052751572</v>
      </c>
      <c r="CD26" s="32">
        <f t="shared" si="18"/>
        <v>1.7444615566875961</v>
      </c>
      <c r="CE26" s="21"/>
      <c r="CF26" s="21"/>
      <c r="CG26" s="21"/>
      <c r="CH26" s="79">
        <v>1.9600000000000009</v>
      </c>
      <c r="CI26" s="23">
        <v>8.18</v>
      </c>
      <c r="CJ26" s="21"/>
      <c r="CK26" s="24"/>
      <c r="CL26" s="24"/>
      <c r="CM26" s="33"/>
      <c r="CN26" s="33"/>
      <c r="CQ26" s="24">
        <v>0.7</v>
      </c>
      <c r="CU26" s="24">
        <v>-0.93</v>
      </c>
    </row>
    <row r="27" spans="1:99" x14ac:dyDescent="0.3">
      <c r="A27" t="s">
        <v>143</v>
      </c>
      <c r="B27" s="22" t="s">
        <v>123</v>
      </c>
      <c r="C27" s="11" t="s">
        <v>122</v>
      </c>
      <c r="D27" s="72">
        <v>5.19</v>
      </c>
      <c r="E27" s="72">
        <v>6.56</v>
      </c>
      <c r="F27" s="71">
        <v>48.61</v>
      </c>
      <c r="G27" s="71">
        <v>12.26</v>
      </c>
      <c r="H27" s="72">
        <v>2.76</v>
      </c>
      <c r="I27" s="72">
        <v>3.26</v>
      </c>
      <c r="J27" s="72">
        <v>3.79</v>
      </c>
      <c r="K27" s="72">
        <v>1.51</v>
      </c>
      <c r="L27" s="72">
        <v>0.64</v>
      </c>
      <c r="M27" s="72">
        <v>0.25</v>
      </c>
      <c r="N27" s="72">
        <v>14.3</v>
      </c>
      <c r="O27" s="23">
        <f t="shared" si="12"/>
        <v>99.130000000000024</v>
      </c>
      <c r="P27" s="57">
        <v>0.05</v>
      </c>
      <c r="Q27" s="24">
        <v>4293</v>
      </c>
      <c r="R27" s="24">
        <v>1.7</v>
      </c>
      <c r="S27" s="25">
        <v>85.6</v>
      </c>
      <c r="T27" s="25">
        <v>85.6</v>
      </c>
      <c r="U27" s="24">
        <v>388</v>
      </c>
      <c r="V27" s="25">
        <v>35.200000000000003</v>
      </c>
      <c r="W27" s="24">
        <v>6.5</v>
      </c>
      <c r="X27" s="24">
        <v>608</v>
      </c>
      <c r="Y27" s="24">
        <v>25</v>
      </c>
      <c r="Z27" s="25">
        <v>125.7</v>
      </c>
      <c r="AA27" s="24">
        <v>18</v>
      </c>
      <c r="AB27" s="25">
        <v>373.5</v>
      </c>
      <c r="AC27" s="24">
        <v>4.4000000000000004</v>
      </c>
      <c r="AD27" s="24">
        <v>3</v>
      </c>
      <c r="AE27" s="24">
        <v>199</v>
      </c>
      <c r="AF27" s="25">
        <v>32.4</v>
      </c>
      <c r="AG27" s="24">
        <v>121</v>
      </c>
      <c r="AH27" s="25">
        <v>91.9</v>
      </c>
      <c r="AI27" s="24">
        <v>0.2</v>
      </c>
      <c r="AJ27" s="23">
        <v>1</v>
      </c>
      <c r="AK27" s="24">
        <v>1</v>
      </c>
      <c r="AL27" s="24"/>
      <c r="AM27" s="24">
        <v>6.3</v>
      </c>
      <c r="AN27" s="24">
        <v>5.9</v>
      </c>
      <c r="AO27" s="18"/>
      <c r="AP27" s="24">
        <v>2.4</v>
      </c>
      <c r="AR27" s="24">
        <v>0.2</v>
      </c>
      <c r="AS27" s="24">
        <v>3.5</v>
      </c>
      <c r="AT27" s="25">
        <v>2</v>
      </c>
      <c r="AU27" s="24">
        <v>0.4</v>
      </c>
      <c r="AV27" s="24">
        <v>3.9</v>
      </c>
      <c r="AW27" s="28"/>
      <c r="AX27" s="23">
        <v>22.7</v>
      </c>
      <c r="AY27" s="23">
        <v>42.4</v>
      </c>
      <c r="AZ27" s="29">
        <v>5.17</v>
      </c>
      <c r="BA27" s="23">
        <v>21.4</v>
      </c>
      <c r="BB27" s="29">
        <v>4.51</v>
      </c>
      <c r="BC27" s="30">
        <v>1.26</v>
      </c>
      <c r="BD27" s="58">
        <f t="shared" si="13"/>
        <v>1.26</v>
      </c>
      <c r="BE27" s="24">
        <v>5.07</v>
      </c>
      <c r="BF27" s="24">
        <v>0.84</v>
      </c>
      <c r="BG27" s="24">
        <v>5.0999999999999996</v>
      </c>
      <c r="BH27" s="24">
        <v>1.01</v>
      </c>
      <c r="BI27" s="24">
        <v>3.13</v>
      </c>
      <c r="BJ27" s="24">
        <v>0.42</v>
      </c>
      <c r="BK27" s="24">
        <v>2.8</v>
      </c>
      <c r="BL27" s="24">
        <v>0.43</v>
      </c>
      <c r="BM27" s="24"/>
      <c r="BN27" s="31">
        <f t="shared" si="14"/>
        <v>61.852861035422343</v>
      </c>
      <c r="BO27" s="31">
        <f t="shared" si="14"/>
        <v>44.305120167189131</v>
      </c>
      <c r="BP27" s="31">
        <f t="shared" si="14"/>
        <v>37.737226277372258</v>
      </c>
      <c r="BQ27" s="31">
        <f t="shared" si="14"/>
        <v>30.098452883263008</v>
      </c>
      <c r="BR27" s="31">
        <f t="shared" si="14"/>
        <v>19.523809523809522</v>
      </c>
      <c r="BS27" s="31">
        <f t="shared" si="15"/>
        <v>14.482758620689657</v>
      </c>
      <c r="BT27" s="31">
        <f t="shared" si="15"/>
        <v>16.568627450980394</v>
      </c>
      <c r="BU27" s="31">
        <f t="shared" si="15"/>
        <v>14.482758620689653</v>
      </c>
      <c r="BV27" s="31">
        <f t="shared" si="15"/>
        <v>13.385826771653543</v>
      </c>
      <c r="BW27" s="31">
        <f t="shared" si="15"/>
        <v>11.868390129259696</v>
      </c>
      <c r="BX27" s="31">
        <f t="shared" si="15"/>
        <v>12.570281124497992</v>
      </c>
      <c r="BY27" s="31">
        <f t="shared" si="15"/>
        <v>11.797752808988763</v>
      </c>
      <c r="BZ27" s="31">
        <f t="shared" si="15"/>
        <v>11.29032258064516</v>
      </c>
      <c r="CA27" s="31">
        <f t="shared" si="15"/>
        <v>11.286089238845143</v>
      </c>
      <c r="CB27" s="32">
        <f t="shared" si="16"/>
        <v>0.91704159418174169</v>
      </c>
      <c r="CC27" s="32">
        <f t="shared" si="17"/>
        <v>0.80524075075665225</v>
      </c>
      <c r="CD27" s="32">
        <f t="shared" si="18"/>
        <v>5.4783962631374079</v>
      </c>
      <c r="CE27" s="21"/>
      <c r="CF27" s="21"/>
      <c r="CG27" s="21"/>
      <c r="CH27" s="79">
        <v>1.7799999999999994</v>
      </c>
      <c r="CI27" s="23">
        <v>11.96</v>
      </c>
      <c r="CJ27" s="21"/>
      <c r="CK27" s="24"/>
      <c r="CL27" s="24"/>
      <c r="CM27" s="33"/>
      <c r="CN27" s="33"/>
      <c r="CQ27" s="24">
        <v>1.78</v>
      </c>
      <c r="CU27" s="24">
        <v>-0.44</v>
      </c>
    </row>
    <row r="28" spans="1:99" x14ac:dyDescent="0.3">
      <c r="A28" t="s">
        <v>143</v>
      </c>
      <c r="B28" s="22" t="s">
        <v>124</v>
      </c>
      <c r="C28" s="11" t="s">
        <v>122</v>
      </c>
      <c r="D28" s="72">
        <v>4.62</v>
      </c>
      <c r="E28" s="72">
        <v>7.28</v>
      </c>
      <c r="F28" s="71">
        <v>50.97</v>
      </c>
      <c r="G28" s="71">
        <v>11.31</v>
      </c>
      <c r="H28" s="72">
        <v>4.2699999999999996</v>
      </c>
      <c r="I28" s="72">
        <v>5.17</v>
      </c>
      <c r="J28" s="72">
        <v>1.92</v>
      </c>
      <c r="K28" s="72">
        <v>1.62</v>
      </c>
      <c r="L28" s="72">
        <v>0.67</v>
      </c>
      <c r="M28" s="72">
        <v>0.43</v>
      </c>
      <c r="N28" s="72">
        <v>11.2</v>
      </c>
      <c r="O28" s="23">
        <f t="shared" si="12"/>
        <v>99.460000000000008</v>
      </c>
      <c r="P28" s="57">
        <v>0.05</v>
      </c>
      <c r="Q28" s="24">
        <v>1346</v>
      </c>
      <c r="R28" s="24">
        <v>2.8</v>
      </c>
      <c r="S28" s="25">
        <v>120.7</v>
      </c>
      <c r="T28" s="25">
        <v>120.7</v>
      </c>
      <c r="U28" s="24">
        <v>306</v>
      </c>
      <c r="V28" s="25">
        <v>11.2</v>
      </c>
      <c r="W28" s="24">
        <v>5.5</v>
      </c>
      <c r="X28" s="24">
        <v>575</v>
      </c>
      <c r="Y28" s="24">
        <v>29</v>
      </c>
      <c r="Z28" s="24">
        <v>88</v>
      </c>
      <c r="AA28" s="24">
        <v>19</v>
      </c>
      <c r="AB28" s="25">
        <v>121</v>
      </c>
      <c r="AC28" s="24">
        <v>3.8</v>
      </c>
      <c r="AD28" s="24">
        <v>2.4</v>
      </c>
      <c r="AE28" s="24">
        <v>233</v>
      </c>
      <c r="AF28" s="25">
        <v>31</v>
      </c>
      <c r="AG28" s="24">
        <v>155</v>
      </c>
      <c r="AH28" s="25">
        <v>95.8</v>
      </c>
      <c r="AI28" s="24">
        <v>0.2</v>
      </c>
      <c r="AJ28" s="34">
        <v>0.1</v>
      </c>
      <c r="AK28" s="24">
        <v>0.4</v>
      </c>
      <c r="AL28" s="24"/>
      <c r="AM28" s="24">
        <v>4.5999999999999996</v>
      </c>
      <c r="AN28" s="24">
        <v>13.9</v>
      </c>
      <c r="AO28" s="18"/>
      <c r="AP28" s="24">
        <v>2.6</v>
      </c>
      <c r="AR28" s="24">
        <v>0.2</v>
      </c>
      <c r="AS28" s="24">
        <v>5.4</v>
      </c>
      <c r="AT28" s="25">
        <v>2</v>
      </c>
      <c r="AU28" s="24">
        <v>0.3</v>
      </c>
      <c r="AV28" s="24">
        <v>2.2000000000000002</v>
      </c>
      <c r="AW28" s="28"/>
      <c r="AX28" s="23">
        <v>21.9</v>
      </c>
      <c r="AY28" s="23">
        <v>42.5</v>
      </c>
      <c r="AZ28" s="29">
        <v>5.03</v>
      </c>
      <c r="BA28" s="23">
        <v>21.7</v>
      </c>
      <c r="BB28" s="29">
        <v>4.5</v>
      </c>
      <c r="BC28" s="30">
        <v>1.31</v>
      </c>
      <c r="BD28" s="31">
        <f t="shared" si="13"/>
        <v>1.31</v>
      </c>
      <c r="BE28" s="24">
        <v>5.22</v>
      </c>
      <c r="BF28" s="24">
        <v>0.81</v>
      </c>
      <c r="BG28" s="24">
        <v>5.16</v>
      </c>
      <c r="BH28" s="24">
        <v>1.02</v>
      </c>
      <c r="BI28" s="24">
        <v>3.22</v>
      </c>
      <c r="BJ28" s="24">
        <v>0.45</v>
      </c>
      <c r="BK28" s="24">
        <v>2.75</v>
      </c>
      <c r="BL28" s="24">
        <v>0.43</v>
      </c>
      <c r="BM28" s="24"/>
      <c r="BN28" s="31">
        <f t="shared" si="14"/>
        <v>59.673024523160763</v>
      </c>
      <c r="BO28" s="31">
        <f t="shared" si="14"/>
        <v>44.409613375130618</v>
      </c>
      <c r="BP28" s="31">
        <f t="shared" si="14"/>
        <v>36.715328467153284</v>
      </c>
      <c r="BQ28" s="31">
        <f t="shared" si="14"/>
        <v>30.520393811533051</v>
      </c>
      <c r="BR28" s="31">
        <f t="shared" si="14"/>
        <v>19.480519480519479</v>
      </c>
      <c r="BS28" s="31">
        <f t="shared" si="15"/>
        <v>15.057471264367818</v>
      </c>
      <c r="BT28" s="31">
        <f t="shared" si="15"/>
        <v>17.058823529411764</v>
      </c>
      <c r="BU28" s="31">
        <f t="shared" si="15"/>
        <v>13.965517241379311</v>
      </c>
      <c r="BV28" s="31">
        <f t="shared" si="15"/>
        <v>13.543307086614174</v>
      </c>
      <c r="BW28" s="31">
        <f t="shared" si="15"/>
        <v>11.985898942420683</v>
      </c>
      <c r="BX28" s="31">
        <f t="shared" si="15"/>
        <v>12.931726907630523</v>
      </c>
      <c r="BY28" s="31">
        <f t="shared" si="15"/>
        <v>12.640449438202248</v>
      </c>
      <c r="BZ28" s="31">
        <f t="shared" si="15"/>
        <v>11.088709677419354</v>
      </c>
      <c r="CA28" s="31">
        <f t="shared" si="15"/>
        <v>11.286089238845143</v>
      </c>
      <c r="CB28" s="32">
        <f t="shared" si="16"/>
        <v>0.94877724016482723</v>
      </c>
      <c r="CC28" s="32">
        <f t="shared" si="17"/>
        <v>0.82599465655828741</v>
      </c>
      <c r="CD28" s="32">
        <f t="shared" si="18"/>
        <v>5.3814218479068616</v>
      </c>
      <c r="CE28" s="21"/>
      <c r="CF28" s="21"/>
      <c r="CG28" s="21"/>
      <c r="CH28" s="79">
        <v>1.4100000000000001</v>
      </c>
      <c r="CI28" s="23">
        <v>8.18</v>
      </c>
      <c r="CJ28" s="21"/>
      <c r="CK28" s="24"/>
      <c r="CL28" s="24"/>
      <c r="CM28" s="33"/>
      <c r="CN28" s="33"/>
      <c r="CQ28" s="24">
        <v>2.16</v>
      </c>
      <c r="CU28" s="24">
        <v>-1.1399999999999999</v>
      </c>
    </row>
    <row r="29" spans="1:99" x14ac:dyDescent="0.3">
      <c r="A29" t="s">
        <v>143</v>
      </c>
      <c r="B29" s="22" t="s">
        <v>125</v>
      </c>
      <c r="C29" s="11" t="s">
        <v>122</v>
      </c>
      <c r="D29" s="72">
        <v>2.67</v>
      </c>
      <c r="E29" s="72">
        <v>6.91</v>
      </c>
      <c r="F29" s="71">
        <v>51.39</v>
      </c>
      <c r="G29" s="71">
        <v>12.99</v>
      </c>
      <c r="H29" s="72">
        <v>3.12</v>
      </c>
      <c r="I29" s="72">
        <v>4.4400000000000004</v>
      </c>
      <c r="J29" s="72">
        <v>2.61</v>
      </c>
      <c r="K29" s="72">
        <v>2.48</v>
      </c>
      <c r="L29" s="72">
        <v>0.8</v>
      </c>
      <c r="M29" s="72">
        <v>0.41</v>
      </c>
      <c r="N29" s="72">
        <v>11.6</v>
      </c>
      <c r="O29" s="23">
        <f t="shared" si="12"/>
        <v>99.419999999999987</v>
      </c>
      <c r="P29" s="57">
        <v>0.05</v>
      </c>
      <c r="Q29" s="24">
        <v>1857</v>
      </c>
      <c r="R29" s="24">
        <v>2.5</v>
      </c>
      <c r="S29" s="25">
        <v>118.1</v>
      </c>
      <c r="T29" s="25">
        <v>118.1</v>
      </c>
      <c r="U29" s="24">
        <v>321</v>
      </c>
      <c r="V29" s="24">
        <v>13</v>
      </c>
      <c r="W29" s="24">
        <v>7.3</v>
      </c>
      <c r="X29" s="24">
        <v>549</v>
      </c>
      <c r="Y29" s="24">
        <v>22</v>
      </c>
      <c r="Z29" s="24">
        <v>112</v>
      </c>
      <c r="AA29" s="24">
        <v>21</v>
      </c>
      <c r="AB29" s="25">
        <v>159.30000000000001</v>
      </c>
      <c r="AC29" s="24">
        <v>5.0999999999999996</v>
      </c>
      <c r="AD29" s="24">
        <v>3.3</v>
      </c>
      <c r="AE29" s="24">
        <v>202</v>
      </c>
      <c r="AF29" s="25">
        <v>31.5</v>
      </c>
      <c r="AG29" s="24">
        <v>143</v>
      </c>
      <c r="AH29" s="25">
        <v>118.3</v>
      </c>
      <c r="AI29" s="24">
        <v>0.2</v>
      </c>
      <c r="AJ29" s="40">
        <v>0.1</v>
      </c>
      <c r="AK29" s="24">
        <v>0.4</v>
      </c>
      <c r="AL29" s="24"/>
      <c r="AM29" s="24">
        <v>6.2</v>
      </c>
      <c r="AN29" s="24">
        <v>11.6</v>
      </c>
      <c r="AO29" s="18"/>
      <c r="AP29" s="23">
        <v>3</v>
      </c>
      <c r="AR29" s="24">
        <v>0.2</v>
      </c>
      <c r="AS29" s="24">
        <v>4.5999999999999996</v>
      </c>
      <c r="AT29" s="25">
        <v>2</v>
      </c>
      <c r="AU29" s="24">
        <v>0.6</v>
      </c>
      <c r="AV29" s="24">
        <v>2.4</v>
      </c>
      <c r="AW29" s="28"/>
      <c r="AX29" s="23">
        <v>27.3</v>
      </c>
      <c r="AY29" s="23">
        <v>51.9</v>
      </c>
      <c r="AZ29" s="29">
        <v>6.43</v>
      </c>
      <c r="BA29" s="23">
        <v>26.5</v>
      </c>
      <c r="BB29" s="29">
        <v>5.23</v>
      </c>
      <c r="BC29" s="30">
        <v>1.34</v>
      </c>
      <c r="BD29" s="31">
        <f t="shared" si="13"/>
        <v>1.34</v>
      </c>
      <c r="BE29" s="24">
        <v>5.83</v>
      </c>
      <c r="BF29" s="24">
        <v>0.84</v>
      </c>
      <c r="BG29" s="24">
        <v>5.09</v>
      </c>
      <c r="BH29" s="24">
        <v>1.1000000000000001</v>
      </c>
      <c r="BI29" s="24">
        <v>3.15</v>
      </c>
      <c r="BJ29" s="24">
        <v>0.46</v>
      </c>
      <c r="BK29" s="24">
        <v>2.94</v>
      </c>
      <c r="BL29" s="24">
        <v>0.46</v>
      </c>
      <c r="BM29" s="24"/>
      <c r="BN29" s="31">
        <f t="shared" si="14"/>
        <v>74.386920980926433</v>
      </c>
      <c r="BO29" s="31">
        <f t="shared" si="14"/>
        <v>54.231974921630098</v>
      </c>
      <c r="BP29" s="31">
        <f t="shared" si="14"/>
        <v>46.934306569343057</v>
      </c>
      <c r="BQ29" s="31">
        <f t="shared" si="14"/>
        <v>37.271448663853732</v>
      </c>
      <c r="BR29" s="31">
        <f t="shared" si="14"/>
        <v>22.640692640692642</v>
      </c>
      <c r="BS29" s="31">
        <f t="shared" si="15"/>
        <v>15.402298850574715</v>
      </c>
      <c r="BT29" s="31">
        <f t="shared" si="15"/>
        <v>19.052287581699346</v>
      </c>
      <c r="BU29" s="31">
        <f t="shared" si="15"/>
        <v>14.482758620689653</v>
      </c>
      <c r="BV29" s="31">
        <f t="shared" si="15"/>
        <v>13.359580052493438</v>
      </c>
      <c r="BW29" s="31">
        <f t="shared" si="15"/>
        <v>12.92596944770858</v>
      </c>
      <c r="BX29" s="31">
        <f t="shared" si="15"/>
        <v>12.650602409638553</v>
      </c>
      <c r="BY29" s="31">
        <f t="shared" si="15"/>
        <v>12.921348314606742</v>
      </c>
      <c r="BZ29" s="31">
        <f t="shared" si="15"/>
        <v>11.85483870967742</v>
      </c>
      <c r="CA29" s="31">
        <f t="shared" si="15"/>
        <v>12.073490813648293</v>
      </c>
      <c r="CB29" s="32">
        <f t="shared" si="16"/>
        <v>0.91782931725932082</v>
      </c>
      <c r="CC29" s="32">
        <f t="shared" si="17"/>
        <v>0.74159557047810576</v>
      </c>
      <c r="CD29" s="32">
        <f t="shared" si="18"/>
        <v>6.274815103152978</v>
      </c>
      <c r="CE29" s="21"/>
      <c r="CF29" s="21"/>
      <c r="CG29" s="21"/>
      <c r="CH29" s="79">
        <v>1.2700000000000014</v>
      </c>
      <c r="CI29" s="23">
        <v>8.7899999999999991</v>
      </c>
      <c r="CJ29" s="21"/>
      <c r="CK29" s="24"/>
      <c r="CL29" s="24"/>
      <c r="CM29" s="33"/>
      <c r="CN29" s="33"/>
      <c r="CQ29" s="24">
        <v>2.2200000000000002</v>
      </c>
      <c r="CU29" s="24"/>
    </row>
    <row r="30" spans="1:99" x14ac:dyDescent="0.3">
      <c r="A30" t="s">
        <v>143</v>
      </c>
      <c r="B30" s="22" t="s">
        <v>126</v>
      </c>
      <c r="C30" s="11" t="s">
        <v>127</v>
      </c>
      <c r="D30" s="72">
        <v>0.93</v>
      </c>
      <c r="E30" s="72">
        <v>6.63</v>
      </c>
      <c r="F30" s="71">
        <v>54.23</v>
      </c>
      <c r="G30" s="71">
        <v>11.46</v>
      </c>
      <c r="H30" s="72">
        <v>1.94</v>
      </c>
      <c r="I30" s="72">
        <v>3.29</v>
      </c>
      <c r="J30" s="72">
        <v>3.09</v>
      </c>
      <c r="K30" s="72">
        <v>3.22</v>
      </c>
      <c r="L30" s="72">
        <v>0.63</v>
      </c>
      <c r="M30" s="72">
        <v>0.23</v>
      </c>
      <c r="N30" s="72">
        <v>13.8</v>
      </c>
      <c r="O30" s="23">
        <f t="shared" si="12"/>
        <v>99.45</v>
      </c>
      <c r="P30" s="57">
        <v>0.05</v>
      </c>
      <c r="Q30" s="24">
        <v>1764</v>
      </c>
      <c r="R30" s="24">
        <v>2.4</v>
      </c>
      <c r="S30" s="25">
        <v>75.3</v>
      </c>
      <c r="T30" s="25">
        <v>75.3</v>
      </c>
      <c r="U30" s="24">
        <v>402</v>
      </c>
      <c r="V30" s="24">
        <v>9.1999999999999993</v>
      </c>
      <c r="W30" s="24">
        <v>5.8</v>
      </c>
      <c r="X30" s="24">
        <v>384</v>
      </c>
      <c r="Y30" s="24">
        <v>28</v>
      </c>
      <c r="Z30" s="25">
        <v>105.7</v>
      </c>
      <c r="AA30" s="24">
        <v>16</v>
      </c>
      <c r="AB30" s="25">
        <v>225.3</v>
      </c>
      <c r="AC30" s="24">
        <v>4.8</v>
      </c>
      <c r="AD30" s="24">
        <v>3.1</v>
      </c>
      <c r="AE30" s="24">
        <v>168</v>
      </c>
      <c r="AF30" s="25">
        <v>26</v>
      </c>
      <c r="AG30" s="24">
        <v>115</v>
      </c>
      <c r="AH30" s="25">
        <v>93.1</v>
      </c>
      <c r="AI30" s="27">
        <v>0.2</v>
      </c>
      <c r="AJ30" s="34">
        <v>0.1</v>
      </c>
      <c r="AK30" s="27">
        <v>0.6</v>
      </c>
      <c r="AL30" s="24"/>
      <c r="AM30" s="24">
        <v>3.8</v>
      </c>
      <c r="AN30" s="24">
        <v>7.4</v>
      </c>
      <c r="AO30" s="18"/>
      <c r="AP30" s="24">
        <v>2.4</v>
      </c>
      <c r="AR30" s="27">
        <v>0.2</v>
      </c>
      <c r="AS30" s="27">
        <v>4.9000000000000004</v>
      </c>
      <c r="AT30" s="42">
        <v>2</v>
      </c>
      <c r="AU30" s="27">
        <v>0.4</v>
      </c>
      <c r="AV30" s="27">
        <v>2.7</v>
      </c>
      <c r="AW30" s="28"/>
      <c r="AX30" s="23">
        <v>19.600000000000001</v>
      </c>
      <c r="AY30" s="23">
        <v>39.6</v>
      </c>
      <c r="AZ30" s="29">
        <v>5.05</v>
      </c>
      <c r="BA30" s="23">
        <v>20.5</v>
      </c>
      <c r="BB30" s="29">
        <v>4.45</v>
      </c>
      <c r="BC30" s="30">
        <v>1.0900000000000001</v>
      </c>
      <c r="BD30" s="31">
        <f t="shared" si="13"/>
        <v>1.0900000000000001</v>
      </c>
      <c r="BE30" s="24">
        <v>4.46</v>
      </c>
      <c r="BF30" s="24">
        <v>0.67</v>
      </c>
      <c r="BG30" s="24">
        <v>4.21</v>
      </c>
      <c r="BH30" s="24">
        <v>0.87</v>
      </c>
      <c r="BI30" s="24">
        <v>2.68</v>
      </c>
      <c r="BJ30" s="24">
        <v>0.34</v>
      </c>
      <c r="BK30" s="24">
        <v>2.4</v>
      </c>
      <c r="BL30" s="24">
        <v>0.36</v>
      </c>
      <c r="BM30" s="24"/>
      <c r="BN30" s="31">
        <f t="shared" si="14"/>
        <v>53.405994550408721</v>
      </c>
      <c r="BO30" s="31">
        <f t="shared" si="14"/>
        <v>41.379310344827587</v>
      </c>
      <c r="BP30" s="31">
        <f t="shared" si="14"/>
        <v>36.861313868613138</v>
      </c>
      <c r="BQ30" s="31">
        <f t="shared" si="14"/>
        <v>28.832630098452885</v>
      </c>
      <c r="BR30" s="31">
        <f t="shared" si="14"/>
        <v>19.264069264069263</v>
      </c>
      <c r="BS30" s="31">
        <f t="shared" si="15"/>
        <v>12.52873563218391</v>
      </c>
      <c r="BT30" s="31">
        <f t="shared" si="15"/>
        <v>14.57516339869281</v>
      </c>
      <c r="BU30" s="31">
        <f t="shared" si="15"/>
        <v>11.551724137931034</v>
      </c>
      <c r="BV30" s="31">
        <f t="shared" si="15"/>
        <v>11.049868766404199</v>
      </c>
      <c r="BW30" s="31">
        <f t="shared" si="15"/>
        <v>10.223266745005876</v>
      </c>
      <c r="BX30" s="31">
        <f t="shared" si="15"/>
        <v>10.763052208835342</v>
      </c>
      <c r="BY30" s="31">
        <f t="shared" si="15"/>
        <v>9.5505617977528097</v>
      </c>
      <c r="BZ30" s="31">
        <f t="shared" si="15"/>
        <v>9.67741935483871</v>
      </c>
      <c r="CA30" s="31">
        <f t="shared" si="15"/>
        <v>9.4488188976377945</v>
      </c>
      <c r="CB30" s="32">
        <f t="shared" si="16"/>
        <v>0.93261595094898908</v>
      </c>
      <c r="CC30" s="32">
        <f t="shared" si="17"/>
        <v>0.74769850736406362</v>
      </c>
      <c r="CD30" s="32">
        <f t="shared" si="18"/>
        <v>5.5186194368755679</v>
      </c>
      <c r="CE30" s="21"/>
      <c r="CF30" s="21"/>
      <c r="CG30" s="21"/>
      <c r="CH30" s="79">
        <v>1.42</v>
      </c>
      <c r="CI30" s="23">
        <v>9.76</v>
      </c>
      <c r="CJ30" s="21"/>
      <c r="CK30" s="24"/>
      <c r="CL30" s="24"/>
      <c r="CM30" s="33"/>
      <c r="CN30" s="33"/>
      <c r="CQ30" s="24">
        <v>2.93</v>
      </c>
      <c r="CU30" s="24">
        <v>7.0000000000000007E-2</v>
      </c>
    </row>
    <row r="31" spans="1:99" x14ac:dyDescent="0.3">
      <c r="A31" t="s">
        <v>143</v>
      </c>
      <c r="B31" s="22" t="s">
        <v>128</v>
      </c>
      <c r="C31" s="11" t="s">
        <v>127</v>
      </c>
      <c r="D31" s="72">
        <v>0.92</v>
      </c>
      <c r="E31" s="72">
        <v>6.19</v>
      </c>
      <c r="F31" s="71">
        <v>53.27</v>
      </c>
      <c r="G31" s="71">
        <v>12.14</v>
      </c>
      <c r="H31" s="72">
        <v>0.74</v>
      </c>
      <c r="I31" s="72">
        <v>1.82</v>
      </c>
      <c r="J31" s="72">
        <v>4.04</v>
      </c>
      <c r="K31" s="72">
        <v>3.64</v>
      </c>
      <c r="L31" s="72">
        <v>0.53</v>
      </c>
      <c r="M31" s="72">
        <v>0.09</v>
      </c>
      <c r="N31" s="72">
        <v>15.8</v>
      </c>
      <c r="O31" s="23">
        <f t="shared" si="12"/>
        <v>99.18</v>
      </c>
      <c r="P31" s="57">
        <v>0.05</v>
      </c>
      <c r="Q31" s="24">
        <v>4645</v>
      </c>
      <c r="R31" s="24">
        <v>1.8</v>
      </c>
      <c r="S31" s="25">
        <v>118</v>
      </c>
      <c r="T31" s="25">
        <v>118</v>
      </c>
      <c r="U31" s="24">
        <v>520</v>
      </c>
      <c r="V31" s="24">
        <v>15</v>
      </c>
      <c r="W31" s="24">
        <v>6.1</v>
      </c>
      <c r="X31" s="24">
        <v>316</v>
      </c>
      <c r="Y31" s="24">
        <v>14</v>
      </c>
      <c r="Z31" s="24">
        <v>104</v>
      </c>
      <c r="AA31" s="24">
        <v>16</v>
      </c>
      <c r="AB31" s="25">
        <v>456</v>
      </c>
      <c r="AC31" s="24">
        <v>5.5</v>
      </c>
      <c r="AD31" s="24">
        <v>3.6</v>
      </c>
      <c r="AE31" s="24">
        <v>153</v>
      </c>
      <c r="AF31" s="25">
        <v>33.1</v>
      </c>
      <c r="AG31" s="24">
        <v>76</v>
      </c>
      <c r="AH31" s="25">
        <v>103.2</v>
      </c>
      <c r="AI31" s="27">
        <v>0.2</v>
      </c>
      <c r="AJ31" s="34">
        <v>2</v>
      </c>
      <c r="AK31" s="27">
        <v>0.8</v>
      </c>
      <c r="AL31" s="24"/>
      <c r="AM31" s="24">
        <v>2.8</v>
      </c>
      <c r="AN31" s="24">
        <v>13.5</v>
      </c>
      <c r="AO31" s="18"/>
      <c r="AP31" s="24">
        <v>2.5</v>
      </c>
      <c r="AR31" s="27">
        <v>0.3</v>
      </c>
      <c r="AS31" s="27">
        <v>6.6</v>
      </c>
      <c r="AT31" s="40">
        <v>0.1</v>
      </c>
      <c r="AU31" s="27">
        <v>0.4</v>
      </c>
      <c r="AV31" s="27">
        <v>2.7</v>
      </c>
      <c r="AW31" s="28"/>
      <c r="AX31" s="23">
        <v>26</v>
      </c>
      <c r="AY31" s="23">
        <v>46.1</v>
      </c>
      <c r="AZ31" s="29">
        <v>6.11</v>
      </c>
      <c r="BA31" s="23">
        <v>23.9</v>
      </c>
      <c r="BB31" s="29">
        <v>5.03</v>
      </c>
      <c r="BC31" s="30">
        <v>0.94</v>
      </c>
      <c r="BD31" s="58">
        <f t="shared" si="13"/>
        <v>0.94</v>
      </c>
      <c r="BE31" s="24">
        <v>5.23</v>
      </c>
      <c r="BF31" s="24">
        <v>0.76</v>
      </c>
      <c r="BG31" s="24">
        <v>5.03</v>
      </c>
      <c r="BH31" s="24">
        <v>1.1000000000000001</v>
      </c>
      <c r="BI31" s="24">
        <v>3.3</v>
      </c>
      <c r="BJ31" s="24">
        <v>0.48</v>
      </c>
      <c r="BK31" s="24">
        <v>3.1</v>
      </c>
      <c r="BL31" s="24">
        <v>0.48</v>
      </c>
      <c r="BM31" s="24"/>
      <c r="BN31" s="31">
        <f t="shared" si="14"/>
        <v>70.844686648501366</v>
      </c>
      <c r="BO31" s="31">
        <f t="shared" si="14"/>
        <v>48.171368861024035</v>
      </c>
      <c r="BP31" s="31">
        <f t="shared" si="14"/>
        <v>44.598540145985403</v>
      </c>
      <c r="BQ31" s="31">
        <f t="shared" si="14"/>
        <v>33.614627285513365</v>
      </c>
      <c r="BR31" s="31">
        <f t="shared" si="14"/>
        <v>21.774891774891774</v>
      </c>
      <c r="BS31" s="31">
        <f t="shared" si="15"/>
        <v>10.804597701149426</v>
      </c>
      <c r="BT31" s="31">
        <f t="shared" si="15"/>
        <v>17.091503267973859</v>
      </c>
      <c r="BU31" s="31">
        <f t="shared" si="15"/>
        <v>13.103448275862068</v>
      </c>
      <c r="BV31" s="31">
        <f t="shared" si="15"/>
        <v>13.202099737532809</v>
      </c>
      <c r="BW31" s="31">
        <f t="shared" si="15"/>
        <v>12.92596944770858</v>
      </c>
      <c r="BX31" s="31">
        <f t="shared" si="15"/>
        <v>13.253012048192771</v>
      </c>
      <c r="BY31" s="31">
        <f t="shared" si="15"/>
        <v>13.48314606741573</v>
      </c>
      <c r="BZ31" s="31">
        <f t="shared" si="15"/>
        <v>12.5</v>
      </c>
      <c r="CA31" s="31">
        <f t="shared" si="15"/>
        <v>12.598425196850393</v>
      </c>
      <c r="CB31" s="32">
        <f t="shared" si="16"/>
        <v>0.85698855936020624</v>
      </c>
      <c r="CC31" s="32">
        <f t="shared" si="17"/>
        <v>0.56006762297553447</v>
      </c>
      <c r="CD31" s="32">
        <f t="shared" si="18"/>
        <v>5.6675749318801092</v>
      </c>
      <c r="CE31" s="21"/>
      <c r="CF31" s="21"/>
      <c r="CG31" s="21"/>
      <c r="CH31" s="79">
        <v>0.65000000000000036</v>
      </c>
      <c r="CI31" s="23">
        <v>14.09</v>
      </c>
      <c r="CJ31" s="21"/>
      <c r="CK31" s="24"/>
      <c r="CL31" s="24">
        <v>-20.8</v>
      </c>
      <c r="CM31" s="33"/>
      <c r="CN31" s="33"/>
      <c r="CQ31" s="24">
        <v>2.5</v>
      </c>
      <c r="CU31" s="24">
        <v>0.05</v>
      </c>
    </row>
    <row r="32" spans="1:99" x14ac:dyDescent="0.3">
      <c r="A32" t="s">
        <v>143</v>
      </c>
      <c r="B32" s="22" t="s">
        <v>129</v>
      </c>
      <c r="C32" s="11" t="s">
        <v>127</v>
      </c>
      <c r="D32" s="72">
        <v>0.67</v>
      </c>
      <c r="E32" s="72">
        <v>6.1</v>
      </c>
      <c r="F32" s="71">
        <v>52.59</v>
      </c>
      <c r="G32" s="71">
        <v>12.4</v>
      </c>
      <c r="H32" s="72">
        <v>2.36</v>
      </c>
      <c r="I32" s="72">
        <v>3.32</v>
      </c>
      <c r="J32" s="72">
        <v>2.38</v>
      </c>
      <c r="K32" s="72">
        <v>4.09</v>
      </c>
      <c r="L32" s="72">
        <v>0.73</v>
      </c>
      <c r="M32" s="72">
        <v>0.31</v>
      </c>
      <c r="N32" s="72">
        <v>14.6</v>
      </c>
      <c r="O32" s="23">
        <f t="shared" si="12"/>
        <v>99.55</v>
      </c>
      <c r="P32" s="57">
        <v>0.05</v>
      </c>
      <c r="Q32" s="24">
        <v>1061</v>
      </c>
      <c r="R32" s="24">
        <v>1.2</v>
      </c>
      <c r="S32" s="25">
        <v>73.099999999999994</v>
      </c>
      <c r="T32" s="25">
        <v>73.099999999999994</v>
      </c>
      <c r="U32" s="24">
        <v>376</v>
      </c>
      <c r="V32" s="24">
        <v>5.2</v>
      </c>
      <c r="W32" s="24">
        <v>5.9</v>
      </c>
      <c r="X32" s="24">
        <v>416</v>
      </c>
      <c r="Y32" s="24">
        <v>25</v>
      </c>
      <c r="Z32" s="24">
        <v>90.8</v>
      </c>
      <c r="AA32" s="24">
        <v>17</v>
      </c>
      <c r="AB32" s="25">
        <v>178.2</v>
      </c>
      <c r="AC32" s="24">
        <v>4.5999999999999996</v>
      </c>
      <c r="AD32" s="24">
        <v>3.4</v>
      </c>
      <c r="AE32" s="24">
        <v>139</v>
      </c>
      <c r="AF32" s="25">
        <v>28.7</v>
      </c>
      <c r="AG32" s="24">
        <v>78</v>
      </c>
      <c r="AH32" s="25">
        <v>103</v>
      </c>
      <c r="AI32" s="27">
        <v>0.2</v>
      </c>
      <c r="AJ32" s="34">
        <v>1</v>
      </c>
      <c r="AK32" s="27">
        <v>0.6</v>
      </c>
      <c r="AL32" s="24"/>
      <c r="AM32" s="29">
        <v>4</v>
      </c>
      <c r="AN32" s="24">
        <v>11.5</v>
      </c>
      <c r="AO32" s="18"/>
      <c r="AP32" s="24">
        <v>2.6</v>
      </c>
      <c r="AR32" s="27">
        <v>0.2</v>
      </c>
      <c r="AS32" s="27">
        <v>5.0999999999999996</v>
      </c>
      <c r="AT32" s="42">
        <v>2</v>
      </c>
      <c r="AU32" s="27">
        <v>0.4</v>
      </c>
      <c r="AV32" s="27">
        <v>1.9</v>
      </c>
      <c r="AW32" s="28"/>
      <c r="AX32" s="23">
        <v>21.6</v>
      </c>
      <c r="AY32" s="23">
        <v>40.799999999999997</v>
      </c>
      <c r="AZ32" s="29">
        <v>5.36</v>
      </c>
      <c r="BA32" s="23">
        <v>21.4</v>
      </c>
      <c r="BB32" s="29">
        <v>4.29</v>
      </c>
      <c r="BC32" s="30">
        <v>1.19</v>
      </c>
      <c r="BD32" s="31">
        <f t="shared" si="13"/>
        <v>1.19</v>
      </c>
      <c r="BE32" s="24">
        <v>4.5</v>
      </c>
      <c r="BF32" s="24">
        <v>0.71</v>
      </c>
      <c r="BG32" s="24">
        <v>4.72</v>
      </c>
      <c r="BH32" s="24">
        <v>1.04</v>
      </c>
      <c r="BI32" s="24">
        <v>3.04</v>
      </c>
      <c r="BJ32" s="24">
        <v>0.4</v>
      </c>
      <c r="BK32" s="24">
        <v>2.72</v>
      </c>
      <c r="BL32" s="24">
        <v>0.42</v>
      </c>
      <c r="BM32" s="24"/>
      <c r="BN32" s="31">
        <f t="shared" si="14"/>
        <v>58.855585831062676</v>
      </c>
      <c r="BO32" s="31">
        <f t="shared" si="14"/>
        <v>42.63322884012539</v>
      </c>
      <c r="BP32" s="31">
        <f t="shared" si="14"/>
        <v>39.124087591240873</v>
      </c>
      <c r="BQ32" s="31">
        <f t="shared" si="14"/>
        <v>30.098452883263008</v>
      </c>
      <c r="BR32" s="31">
        <f t="shared" si="14"/>
        <v>18.571428571428569</v>
      </c>
      <c r="BS32" s="31">
        <f t="shared" si="15"/>
        <v>13.678160919540231</v>
      </c>
      <c r="BT32" s="31">
        <f t="shared" si="15"/>
        <v>14.705882352941178</v>
      </c>
      <c r="BU32" s="31">
        <f t="shared" si="15"/>
        <v>12.241379310344826</v>
      </c>
      <c r="BV32" s="31">
        <f t="shared" si="15"/>
        <v>12.388451443569553</v>
      </c>
      <c r="BW32" s="31">
        <f t="shared" si="15"/>
        <v>12.220916568742657</v>
      </c>
      <c r="BX32" s="31">
        <f t="shared" si="15"/>
        <v>12.208835341365463</v>
      </c>
      <c r="BY32" s="31">
        <f t="shared" si="15"/>
        <v>11.235955056179776</v>
      </c>
      <c r="BZ32" s="31">
        <f t="shared" si="15"/>
        <v>10.967741935483872</v>
      </c>
      <c r="CA32" s="31">
        <f t="shared" si="15"/>
        <v>11.023622047244093</v>
      </c>
      <c r="CB32" s="32">
        <f t="shared" si="16"/>
        <v>0.88844852482164105</v>
      </c>
      <c r="CC32" s="32">
        <f t="shared" si="17"/>
        <v>0.82767437392621013</v>
      </c>
      <c r="CD32" s="32">
        <f t="shared" si="18"/>
        <v>5.3662445904792433</v>
      </c>
      <c r="CE32" s="21"/>
      <c r="CF32" s="21"/>
      <c r="CG32" s="21"/>
      <c r="CH32" s="79">
        <v>1.9299999999999997</v>
      </c>
      <c r="CI32" s="23">
        <v>10.97</v>
      </c>
      <c r="CJ32" s="21"/>
      <c r="CK32" s="24"/>
      <c r="CL32" s="24"/>
      <c r="CM32" s="33"/>
      <c r="CN32" s="33"/>
      <c r="CQ32" s="24">
        <v>2.35</v>
      </c>
      <c r="CU32" s="24">
        <v>0.31</v>
      </c>
    </row>
    <row r="33" spans="1:110" x14ac:dyDescent="0.3">
      <c r="A33" t="s">
        <v>143</v>
      </c>
      <c r="B33" s="22" t="s">
        <v>130</v>
      </c>
      <c r="C33" s="11" t="s">
        <v>127</v>
      </c>
      <c r="D33" s="72">
        <v>0.15</v>
      </c>
      <c r="E33" s="72">
        <v>8.93</v>
      </c>
      <c r="F33" s="71">
        <v>49.46</v>
      </c>
      <c r="G33" s="71">
        <v>10.91</v>
      </c>
      <c r="H33" s="72">
        <v>2.36</v>
      </c>
      <c r="I33" s="72">
        <v>3.14</v>
      </c>
      <c r="J33" s="72">
        <v>1.55</v>
      </c>
      <c r="K33" s="72">
        <v>3.7</v>
      </c>
      <c r="L33" s="72">
        <v>0.89</v>
      </c>
      <c r="M33" s="72">
        <v>0.25</v>
      </c>
      <c r="N33" s="72">
        <v>18.3</v>
      </c>
      <c r="O33" s="23">
        <f t="shared" si="12"/>
        <v>99.64</v>
      </c>
      <c r="P33" s="57">
        <v>0.05</v>
      </c>
      <c r="Q33" s="24">
        <v>416</v>
      </c>
      <c r="R33" s="24">
        <v>0.3</v>
      </c>
      <c r="S33" s="25">
        <v>95</v>
      </c>
      <c r="T33" s="25">
        <v>95</v>
      </c>
      <c r="U33" s="24">
        <v>355</v>
      </c>
      <c r="V33" s="24">
        <v>14</v>
      </c>
      <c r="W33" s="25">
        <v>10.199999999999999</v>
      </c>
      <c r="X33" s="24">
        <v>233</v>
      </c>
      <c r="Y33" s="24">
        <v>6.5</v>
      </c>
      <c r="Z33" s="24">
        <v>67</v>
      </c>
      <c r="AA33" s="24">
        <v>21</v>
      </c>
      <c r="AB33" s="25">
        <v>315</v>
      </c>
      <c r="AC33" s="24">
        <v>5.8</v>
      </c>
      <c r="AD33" s="24">
        <v>2.4</v>
      </c>
      <c r="AE33" s="24">
        <v>223</v>
      </c>
      <c r="AF33" s="25">
        <v>25.2</v>
      </c>
      <c r="AG33" s="24">
        <v>86</v>
      </c>
      <c r="AH33" s="25">
        <v>143</v>
      </c>
      <c r="AI33" s="27">
        <v>0.3</v>
      </c>
      <c r="AJ33" s="34">
        <v>2</v>
      </c>
      <c r="AK33" s="27">
        <v>0.5</v>
      </c>
      <c r="AL33" s="24"/>
      <c r="AM33" s="24">
        <v>3.9</v>
      </c>
      <c r="AN33" s="24">
        <v>16.7</v>
      </c>
      <c r="AO33" s="18"/>
      <c r="AP33" s="24">
        <v>3.9</v>
      </c>
      <c r="AR33" s="27">
        <v>0.1</v>
      </c>
      <c r="AS33" s="27">
        <v>8.1999999999999993</v>
      </c>
      <c r="AT33" s="40">
        <v>0.1</v>
      </c>
      <c r="AU33" s="27">
        <v>0.4</v>
      </c>
      <c r="AV33" s="27">
        <v>2.1</v>
      </c>
      <c r="AW33" s="28"/>
      <c r="AX33" s="23">
        <v>31.3</v>
      </c>
      <c r="AY33" s="23">
        <v>60.6</v>
      </c>
      <c r="AZ33" s="29">
        <v>7.56</v>
      </c>
      <c r="BA33" s="23">
        <v>30</v>
      </c>
      <c r="BB33" s="29">
        <v>5.9</v>
      </c>
      <c r="BC33" s="30">
        <v>0.88</v>
      </c>
      <c r="BD33" s="31">
        <f t="shared" si="13"/>
        <v>0.88</v>
      </c>
      <c r="BE33" s="24">
        <v>5.56</v>
      </c>
      <c r="BF33" s="24">
        <v>0.77</v>
      </c>
      <c r="BG33" s="24">
        <v>4.53</v>
      </c>
      <c r="BH33" s="24">
        <v>0.89</v>
      </c>
      <c r="BI33" s="24">
        <v>2.5499999999999998</v>
      </c>
      <c r="BJ33" s="24">
        <v>0.33</v>
      </c>
      <c r="BK33" s="24">
        <v>2.08</v>
      </c>
      <c r="BL33" s="24">
        <v>0.32</v>
      </c>
      <c r="BM33" s="24"/>
      <c r="BN33" s="31">
        <f t="shared" si="14"/>
        <v>85.286103542234329</v>
      </c>
      <c r="BO33" s="31">
        <f t="shared" si="14"/>
        <v>63.322884012539191</v>
      </c>
      <c r="BP33" s="31">
        <f t="shared" si="14"/>
        <v>55.18248175182481</v>
      </c>
      <c r="BQ33" s="31">
        <f t="shared" si="14"/>
        <v>42.194092827004219</v>
      </c>
      <c r="BR33" s="31">
        <f t="shared" si="14"/>
        <v>25.541125541125542</v>
      </c>
      <c r="BS33" s="31">
        <f t="shared" si="15"/>
        <v>10.114942528735632</v>
      </c>
      <c r="BT33" s="31">
        <f t="shared" si="15"/>
        <v>18.169934640522875</v>
      </c>
      <c r="BU33" s="31">
        <f t="shared" si="15"/>
        <v>13.275862068965516</v>
      </c>
      <c r="BV33" s="31">
        <f t="shared" si="15"/>
        <v>11.889763779527559</v>
      </c>
      <c r="BW33" s="31">
        <f t="shared" si="15"/>
        <v>10.458284371327851</v>
      </c>
      <c r="BX33" s="31">
        <f t="shared" si="15"/>
        <v>10.240963855421686</v>
      </c>
      <c r="BY33" s="31">
        <f t="shared" si="15"/>
        <v>9.2696629213483153</v>
      </c>
      <c r="BZ33" s="31">
        <f t="shared" si="15"/>
        <v>8.387096774193548</v>
      </c>
      <c r="CA33" s="31">
        <f t="shared" si="15"/>
        <v>8.3989501312335957</v>
      </c>
      <c r="CB33" s="32">
        <f t="shared" si="16"/>
        <v>0.92304087981302119</v>
      </c>
      <c r="CC33" s="32">
        <f t="shared" si="17"/>
        <v>0.46953364877742354</v>
      </c>
      <c r="CD33" s="32">
        <f t="shared" si="18"/>
        <v>10.168727730035632</v>
      </c>
      <c r="CE33" s="21"/>
      <c r="CF33" s="21"/>
      <c r="CG33" s="21"/>
      <c r="CH33" s="79">
        <v>1.1999999999999993</v>
      </c>
      <c r="CI33" s="23">
        <v>15.59</v>
      </c>
      <c r="CJ33" s="21"/>
      <c r="CK33" s="24"/>
      <c r="CL33" s="24">
        <v>-22.5</v>
      </c>
      <c r="CM33" s="33"/>
      <c r="CN33" s="33"/>
      <c r="CQ33" s="24">
        <v>3.47</v>
      </c>
      <c r="CU33" s="24">
        <v>0.8</v>
      </c>
    </row>
    <row r="34" spans="1:110" x14ac:dyDescent="0.3">
      <c r="A34" t="s">
        <v>143</v>
      </c>
      <c r="B34" s="22" t="s">
        <v>131</v>
      </c>
      <c r="C34" s="11" t="s">
        <v>127</v>
      </c>
      <c r="D34" s="72">
        <v>0.13</v>
      </c>
      <c r="E34" s="72">
        <v>9.19</v>
      </c>
      <c r="F34" s="71">
        <v>54.68</v>
      </c>
      <c r="G34" s="71">
        <v>14.79</v>
      </c>
      <c r="H34" s="73">
        <v>3.4</v>
      </c>
      <c r="I34" s="72">
        <v>5.21</v>
      </c>
      <c r="J34" s="72">
        <v>1.87</v>
      </c>
      <c r="K34" s="72">
        <v>1.91</v>
      </c>
      <c r="L34" s="72">
        <v>1.06</v>
      </c>
      <c r="M34" s="72">
        <v>0.24</v>
      </c>
      <c r="N34" s="71">
        <v>7</v>
      </c>
      <c r="O34" s="23">
        <f t="shared" si="12"/>
        <v>99.47999999999999</v>
      </c>
      <c r="P34" s="24">
        <v>1.2</v>
      </c>
      <c r="Q34" s="24">
        <v>1380</v>
      </c>
      <c r="R34" s="24">
        <v>1.8</v>
      </c>
      <c r="S34" s="25">
        <v>39.1</v>
      </c>
      <c r="T34" s="25">
        <v>39.1</v>
      </c>
      <c r="U34" s="24">
        <v>158</v>
      </c>
      <c r="V34" s="24">
        <v>1.8</v>
      </c>
      <c r="W34" s="24">
        <v>6.7</v>
      </c>
      <c r="X34" s="24">
        <v>461</v>
      </c>
      <c r="Y34" s="24">
        <v>438</v>
      </c>
      <c r="Z34" s="24">
        <v>62.3</v>
      </c>
      <c r="AA34" s="24">
        <v>27</v>
      </c>
      <c r="AB34" s="25">
        <v>294.10000000000002</v>
      </c>
      <c r="AC34" s="24">
        <v>2.9</v>
      </c>
      <c r="AD34" s="24">
        <v>1.2</v>
      </c>
      <c r="AE34" s="24">
        <v>164</v>
      </c>
      <c r="AF34" s="25">
        <v>22.9</v>
      </c>
      <c r="AG34" s="24">
        <v>449</v>
      </c>
      <c r="AH34" s="25">
        <v>124.5</v>
      </c>
      <c r="AI34" s="27">
        <v>0.3</v>
      </c>
      <c r="AJ34" s="34">
        <v>0.1</v>
      </c>
      <c r="AK34" s="27">
        <v>1.2</v>
      </c>
      <c r="AL34" s="24"/>
      <c r="AM34" s="24">
        <v>2.8</v>
      </c>
      <c r="AN34" s="24">
        <v>15.8</v>
      </c>
      <c r="AO34" s="18"/>
      <c r="AP34" s="24">
        <v>3.1</v>
      </c>
      <c r="AR34" s="27">
        <v>2.6</v>
      </c>
      <c r="AS34" s="27">
        <v>3.3</v>
      </c>
      <c r="AT34" s="42">
        <v>6</v>
      </c>
      <c r="AU34" s="27">
        <v>0.5</v>
      </c>
      <c r="AV34" s="27">
        <v>0.9</v>
      </c>
      <c r="AW34" s="28"/>
      <c r="AX34" s="23">
        <v>17</v>
      </c>
      <c r="AY34" s="23">
        <v>35.5</v>
      </c>
      <c r="AZ34" s="29">
        <v>4.46</v>
      </c>
      <c r="BA34" s="23">
        <v>17.399999999999999</v>
      </c>
      <c r="BB34" s="29">
        <v>3.7</v>
      </c>
      <c r="BC34" s="30">
        <v>1.29</v>
      </c>
      <c r="BD34" s="31">
        <f t="shared" si="13"/>
        <v>1.29</v>
      </c>
      <c r="BE34" s="24">
        <v>4.25</v>
      </c>
      <c r="BF34" s="24">
        <v>0.65</v>
      </c>
      <c r="BG34" s="24">
        <v>3.93</v>
      </c>
      <c r="BH34" s="24">
        <v>0.86</v>
      </c>
      <c r="BI34" s="24">
        <v>2.4300000000000002</v>
      </c>
      <c r="BJ34" s="24">
        <v>0.32</v>
      </c>
      <c r="BK34" s="24">
        <v>2.2000000000000002</v>
      </c>
      <c r="BL34" s="24">
        <v>0.32</v>
      </c>
      <c r="BM34" s="24"/>
      <c r="BN34" s="31">
        <f t="shared" si="14"/>
        <v>46.321525885558586</v>
      </c>
      <c r="BO34" s="31">
        <f t="shared" si="14"/>
        <v>37.095088819226753</v>
      </c>
      <c r="BP34" s="31">
        <f t="shared" si="14"/>
        <v>32.554744525547441</v>
      </c>
      <c r="BQ34" s="31">
        <f t="shared" si="14"/>
        <v>24.472573839662445</v>
      </c>
      <c r="BR34" s="31">
        <f t="shared" si="14"/>
        <v>16.017316017316016</v>
      </c>
      <c r="BS34" s="31">
        <f t="shared" si="15"/>
        <v>14.827586206896553</v>
      </c>
      <c r="BT34" s="31">
        <f t="shared" si="15"/>
        <v>13.888888888888889</v>
      </c>
      <c r="BU34" s="31">
        <f t="shared" si="15"/>
        <v>11.206896551724137</v>
      </c>
      <c r="BV34" s="31">
        <f t="shared" si="15"/>
        <v>10.314960629921259</v>
      </c>
      <c r="BW34" s="31">
        <f t="shared" si="15"/>
        <v>10.105757931844888</v>
      </c>
      <c r="BX34" s="31">
        <f t="shared" si="15"/>
        <v>9.7590361445783138</v>
      </c>
      <c r="BY34" s="31">
        <f t="shared" si="15"/>
        <v>8.9887640449438209</v>
      </c>
      <c r="BZ34" s="31">
        <f t="shared" si="15"/>
        <v>8.870967741935484</v>
      </c>
      <c r="CA34" s="31">
        <f t="shared" si="15"/>
        <v>8.3989501312335957</v>
      </c>
      <c r="CB34" s="32">
        <f t="shared" si="16"/>
        <v>0.95525174770865506</v>
      </c>
      <c r="CC34" s="32">
        <f t="shared" si="17"/>
        <v>0.99412691902861217</v>
      </c>
      <c r="CD34" s="32">
        <f t="shared" si="18"/>
        <v>5.2216992816447858</v>
      </c>
      <c r="CE34" s="21"/>
      <c r="CF34" s="21"/>
      <c r="CG34" s="21"/>
      <c r="CH34" s="79">
        <v>0.54</v>
      </c>
      <c r="CI34" s="23">
        <v>3.36</v>
      </c>
      <c r="CJ34" s="21"/>
      <c r="CK34" s="24"/>
      <c r="CL34" s="24"/>
      <c r="CM34" s="33"/>
      <c r="CN34" s="33"/>
      <c r="CQ34" s="24">
        <v>3.34</v>
      </c>
      <c r="CU34" s="24">
        <v>-0.17</v>
      </c>
    </row>
    <row r="35" spans="1:110" x14ac:dyDescent="0.3">
      <c r="A35" s="21"/>
      <c r="B35" s="59"/>
      <c r="C35" s="59"/>
      <c r="D35" s="60"/>
      <c r="E35" s="61"/>
      <c r="F35" s="60"/>
      <c r="G35" s="61"/>
      <c r="H35" s="61"/>
      <c r="I35" s="61"/>
      <c r="J35" s="60"/>
      <c r="K35" s="60"/>
      <c r="L35" s="61"/>
      <c r="M35" s="61"/>
      <c r="N35" s="60"/>
      <c r="O35" s="60"/>
      <c r="P35" s="62"/>
      <c r="Q35" s="62"/>
      <c r="R35" s="21"/>
      <c r="S35" s="63"/>
      <c r="T35" s="63"/>
      <c r="U35" s="63"/>
      <c r="V35" s="21"/>
      <c r="W35" s="21"/>
      <c r="X35" s="63"/>
      <c r="Y35" s="21"/>
      <c r="Z35" s="21"/>
      <c r="AA35" s="21"/>
      <c r="AB35" s="63"/>
      <c r="AC35" s="21"/>
      <c r="AD35" s="21"/>
      <c r="AE35" s="63"/>
      <c r="AF35" s="63"/>
      <c r="AG35" s="63"/>
      <c r="AH35" s="21"/>
      <c r="AI35" s="28"/>
      <c r="AJ35" s="28"/>
      <c r="AK35" s="28"/>
      <c r="AL35" s="64"/>
      <c r="AM35" s="64"/>
      <c r="AN35" s="64"/>
      <c r="AO35" s="59"/>
      <c r="AP35" s="64"/>
      <c r="AQ35" s="21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1"/>
      <c r="CF35" s="21"/>
      <c r="CG35" s="21"/>
      <c r="CH35" s="21"/>
      <c r="CI35" s="21"/>
      <c r="CJ35" s="21"/>
      <c r="CK35" s="33"/>
      <c r="CL35" s="21"/>
      <c r="CM35" s="33"/>
      <c r="CN35" s="33"/>
      <c r="CO35" s="21"/>
      <c r="CP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</row>
    <row r="36" spans="1:110" x14ac:dyDescent="0.3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AL36" s="18"/>
      <c r="AM36" s="18"/>
      <c r="AN36" s="18"/>
      <c r="AO36" s="18"/>
      <c r="AP36" s="18"/>
      <c r="AW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Q36" s="21"/>
    </row>
    <row r="37" spans="1:110" x14ac:dyDescent="0.3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AL37" s="18"/>
      <c r="AM37" s="18"/>
      <c r="AN37" s="18"/>
      <c r="AO37" s="18"/>
      <c r="AP37" s="18"/>
      <c r="AW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</row>
    <row r="38" spans="1:110" x14ac:dyDescent="0.3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AL38" s="18"/>
      <c r="AM38" s="18"/>
      <c r="AN38" s="18"/>
      <c r="AO38" s="18"/>
      <c r="AP38" s="18"/>
      <c r="AW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</row>
    <row r="39" spans="1:110" x14ac:dyDescent="0.3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AL39" s="18"/>
      <c r="AM39" s="18"/>
      <c r="AN39" s="18"/>
      <c r="AO39" s="18"/>
      <c r="AP39" s="18"/>
      <c r="AW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</row>
    <row r="40" spans="1:110" x14ac:dyDescent="0.3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AL40" s="18"/>
      <c r="AM40" s="18"/>
      <c r="AN40" s="18"/>
      <c r="AO40" s="18"/>
      <c r="AP40" s="18"/>
      <c r="AW40" s="21"/>
    </row>
    <row r="41" spans="1:110" x14ac:dyDescent="0.3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AL41" s="18"/>
      <c r="AM41" s="18"/>
      <c r="AN41" s="18"/>
      <c r="AO41" s="18"/>
      <c r="AP41" s="18"/>
      <c r="AW41" s="21"/>
    </row>
    <row r="42" spans="1:110" x14ac:dyDescent="0.3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AL42" s="18"/>
      <c r="AM42" s="18"/>
      <c r="AN42" s="18"/>
      <c r="AO42" s="18"/>
      <c r="AP42" s="18"/>
      <c r="AW42" s="21"/>
    </row>
    <row r="43" spans="1:110" x14ac:dyDescent="0.3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AL43" s="18"/>
      <c r="AM43" s="18"/>
      <c r="AN43" s="18"/>
      <c r="AO43" s="18"/>
      <c r="AP43" s="18"/>
      <c r="AW43" s="21"/>
    </row>
    <row r="44" spans="1:110" x14ac:dyDescent="0.3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AL44" s="18"/>
      <c r="AM44" s="18"/>
      <c r="AN44" s="18"/>
      <c r="AO44" s="18"/>
      <c r="AP44" s="18"/>
    </row>
    <row r="45" spans="1:110" x14ac:dyDescent="0.3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AL45" s="18"/>
      <c r="AM45" s="18"/>
      <c r="AN45" s="18"/>
      <c r="AO45" s="18"/>
      <c r="AP45" s="18"/>
    </row>
    <row r="46" spans="1:110" x14ac:dyDescent="0.3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AL46" s="18"/>
      <c r="AM46" s="18"/>
      <c r="AN46" s="18"/>
      <c r="AO46" s="18"/>
      <c r="AP46" s="18"/>
    </row>
    <row r="47" spans="1:110" x14ac:dyDescent="0.3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AL47" s="18"/>
      <c r="AM47" s="18"/>
      <c r="AN47" s="18"/>
      <c r="AO47" s="18"/>
      <c r="AP47" s="18"/>
    </row>
    <row r="48" spans="1:110" x14ac:dyDescent="0.3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AL48" s="18"/>
      <c r="AM48" s="18"/>
      <c r="AN48" s="18"/>
      <c r="AO48" s="18"/>
      <c r="AP48" s="18"/>
    </row>
    <row r="49" spans="1:42" x14ac:dyDescent="0.3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AL49" s="18"/>
      <c r="AM49" s="18"/>
      <c r="AN49" s="18"/>
      <c r="AO49" s="18"/>
      <c r="AP49" s="18"/>
    </row>
    <row r="50" spans="1:42" x14ac:dyDescent="0.3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AL50" s="18"/>
      <c r="AM50" s="18"/>
      <c r="AN50" s="18"/>
      <c r="AO50" s="18"/>
      <c r="AP50" s="18"/>
    </row>
    <row r="51" spans="1:42" x14ac:dyDescent="0.3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AL51" s="18"/>
      <c r="AM51" s="18"/>
      <c r="AN51" s="18"/>
      <c r="AO51" s="18"/>
      <c r="AP51" s="18"/>
    </row>
    <row r="52" spans="1:42" x14ac:dyDescent="0.3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AL52" s="18"/>
      <c r="AM52" s="18"/>
      <c r="AN52" s="18"/>
      <c r="AO52" s="18"/>
      <c r="AP52" s="18"/>
    </row>
    <row r="53" spans="1:42" x14ac:dyDescent="0.3">
      <c r="AL53" s="18"/>
      <c r="AM53" s="18"/>
      <c r="AN53" s="18"/>
      <c r="AO53" s="18"/>
      <c r="AP53" s="18"/>
    </row>
    <row r="54" spans="1:42" x14ac:dyDescent="0.3">
      <c r="A54" s="83" t="s">
        <v>147</v>
      </c>
      <c r="AL54" s="18"/>
      <c r="AM54" s="18"/>
      <c r="AN54" s="18"/>
      <c r="AO54" s="18"/>
      <c r="AP54" s="18"/>
    </row>
    <row r="55" spans="1:42" ht="15.6" x14ac:dyDescent="0.3">
      <c r="A55" s="65" t="s">
        <v>132</v>
      </c>
      <c r="AL55" s="18"/>
      <c r="AM55" s="18"/>
      <c r="AN55" s="18"/>
      <c r="AO55" s="18"/>
      <c r="AP55" s="18"/>
    </row>
    <row r="56" spans="1:42" ht="15.6" x14ac:dyDescent="0.3">
      <c r="A56" s="66" t="s">
        <v>133</v>
      </c>
      <c r="AL56" s="18"/>
      <c r="AM56" s="18"/>
      <c r="AN56" s="18"/>
      <c r="AO56" s="18"/>
      <c r="AP56" s="18"/>
    </row>
    <row r="57" spans="1:42" ht="15.6" x14ac:dyDescent="0.3">
      <c r="A57" s="65" t="s">
        <v>134</v>
      </c>
      <c r="AL57" s="18"/>
      <c r="AM57" s="18"/>
      <c r="AN57" s="18"/>
      <c r="AO57" s="18"/>
      <c r="AP57" s="18"/>
    </row>
    <row r="58" spans="1:42" x14ac:dyDescent="0.3">
      <c r="AL58" s="18"/>
      <c r="AM58" s="18"/>
      <c r="AN58" s="18"/>
      <c r="AO58" s="18"/>
      <c r="AP58" s="18"/>
    </row>
  </sheetData>
  <hyperlinks>
    <hyperlink ref="CG6" r:id="rId1" xr:uid="{DF8F6255-1C4A-4E16-8AF0-414B946733DB}"/>
    <hyperlink ref="I1" r:id="rId2" xr:uid="{5430B804-E25B-4231-99D0-07A0C95A6E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Sheet1</vt:lpstr>
      <vt:lpstr>Ce anomaly</vt:lpstr>
      <vt:lpstr>Eu anomaly</vt:lpstr>
      <vt:lpstr>C-isotopes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Maynard</dc:creator>
  <cp:lastModifiedBy>James Maynard</cp:lastModifiedBy>
  <dcterms:created xsi:type="dcterms:W3CDTF">2019-04-18T13:32:01Z</dcterms:created>
  <dcterms:modified xsi:type="dcterms:W3CDTF">2019-11-18T20:41:15Z</dcterms:modified>
</cp:coreProperties>
</file>